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x01\Documents\"/>
    </mc:Choice>
  </mc:AlternateContent>
  <xr:revisionPtr revIDLastSave="0" documentId="8_{D3A4613E-9B6F-45B4-BE41-0813B804BFEC}" xr6:coauthVersionLast="44" xr6:coauthVersionMax="44" xr10:uidLastSave="{00000000-0000-0000-0000-000000000000}"/>
  <bookViews>
    <workbookView xWindow="-98" yWindow="-98" windowWidth="22695" windowHeight="14595" xr2:uid="{DE6FD286-67C2-495E-B132-7671238EC871}"/>
  </bookViews>
  <sheets>
    <sheet name="Kompensasjonsordningen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18" i="1" l="1"/>
  <c r="B19" i="1"/>
  <c r="B15" i="1"/>
  <c r="D67" i="1" l="1"/>
  <c r="D46" i="1" l="1"/>
  <c r="D47" i="1" s="1"/>
  <c r="F47" i="1" l="1"/>
  <c r="B26" i="1"/>
  <c r="B43" i="1"/>
  <c r="B46" i="1"/>
  <c r="D49" i="1" l="1"/>
  <c r="F49" i="1" s="1"/>
  <c r="D50" i="1"/>
  <c r="D2" i="2"/>
  <c r="D1" i="2"/>
  <c r="B14" i="1"/>
  <c r="B65" i="1"/>
  <c r="B86" i="1"/>
  <c r="F14" i="1"/>
  <c r="F13" i="1"/>
  <c r="D84" i="1"/>
  <c r="D88" i="1" s="1"/>
  <c r="B85" i="1"/>
  <c r="B84" i="1"/>
  <c r="D30" i="1"/>
  <c r="B13" i="1"/>
  <c r="B17" i="1" l="1"/>
  <c r="B41" i="1"/>
  <c r="B38" i="1"/>
  <c r="B80" i="1" l="1"/>
  <c r="B53" i="1" l="1"/>
  <c r="B27" i="1"/>
  <c r="B82" i="1" l="1"/>
  <c r="B88" i="1"/>
  <c r="B83" i="1"/>
  <c r="B44" i="1" l="1"/>
  <c r="F19" i="1"/>
  <c r="F15" i="1"/>
  <c r="F10" i="1"/>
  <c r="F18" i="1"/>
  <c r="F17" i="1"/>
  <c r="F12" i="1"/>
  <c r="F11" i="1"/>
  <c r="D29" i="1" l="1"/>
  <c r="D28" i="1"/>
  <c r="D72" i="1" s="1"/>
  <c r="D73" i="1" l="1"/>
  <c r="D74" i="1" l="1"/>
  <c r="F73" i="1"/>
  <c r="F74" i="1" l="1"/>
  <c r="D76" i="1"/>
  <c r="B90" i="1"/>
</calcChain>
</file>

<file path=xl/sharedStrings.xml><?xml version="1.0" encoding="utf-8"?>
<sst xmlns="http://schemas.openxmlformats.org/spreadsheetml/2006/main" count="64" uniqueCount="58">
  <si>
    <t>Mars</t>
  </si>
  <si>
    <t>Stengt av staten</t>
  </si>
  <si>
    <t>Ja</t>
  </si>
  <si>
    <t>Nei</t>
  </si>
  <si>
    <t>Måned</t>
  </si>
  <si>
    <t>April</t>
  </si>
  <si>
    <t>Mai</t>
  </si>
  <si>
    <t>Justeringsfaktor for kompensasjon</t>
  </si>
  <si>
    <t>Krav til minimum omsetningsreduksjon</t>
  </si>
  <si>
    <t>Omsetningsreduksjon i prosent</t>
  </si>
  <si>
    <t>2. Beregningsgrunnlag</t>
  </si>
  <si>
    <t>3. Omsetning</t>
  </si>
  <si>
    <t>Egenandel</t>
  </si>
  <si>
    <t>Faste uunngåelige kostnader i måned det søkes kompensasjon for</t>
  </si>
  <si>
    <t>Herav uunngåelige faste kostnader</t>
  </si>
  <si>
    <t>1. Innledende vurdering av foretaket som vil søke om kompensasjon</t>
  </si>
  <si>
    <t>Ble foretaket registrert i Brønnøysundregistrene før 1. mars 2020?</t>
  </si>
  <si>
    <t>Har foretaket ansatte?</t>
  </si>
  <si>
    <t>Er foretaket skattepliktig til Norge?</t>
  </si>
  <si>
    <t>Mars 2019 eller tidligere</t>
  </si>
  <si>
    <t>April 2019 eller senere</t>
  </si>
  <si>
    <t>Delvis</t>
  </si>
  <si>
    <t>Januar 2019</t>
  </si>
  <si>
    <t>Februar 2019</t>
  </si>
  <si>
    <t>Januar 2020</t>
  </si>
  <si>
    <t>Februar 2020</t>
  </si>
  <si>
    <t>Vennligst angi faktisk omsetning i kr, og skriv 0 dersom foretaket ikke hadde omsetning</t>
  </si>
  <si>
    <t>Hadde foretaket et negativt ordinært resultat før skattekostnad i 2019?</t>
  </si>
  <si>
    <t>For veiledning og søknadsskjema gå til www.kompensasjonsordning.no</t>
  </si>
  <si>
    <t xml:space="preserve">Foretakets navn:  </t>
  </si>
  <si>
    <t>Post 6300 leie av lokale, men begrenset til kostnad for næringslokaler</t>
  </si>
  <si>
    <t>Post 6340 Lys og varme</t>
  </si>
  <si>
    <t>Post 6395 Renovasjon, vann, avløp, renhold, men bare i den grad kostnaden utgjør offentlige avgifter og gebyrer</t>
  </si>
  <si>
    <t>Post 6400 Leie maskiner, inventar, transportmidler o.l.</t>
  </si>
  <si>
    <t>Post 6700 Fremmed tjeneste (regnskap, revisjonshonorar, rådgivning o.l.), men begrenset til kostnad for revisjon og regnskap</t>
  </si>
  <si>
    <t>Post 6995 Elektronisk kommunikasjon, porto mv.</t>
  </si>
  <si>
    <t>Post 7040 Forsikring og avgift på transportmidler</t>
  </si>
  <si>
    <t>Post 7490 Kontingenter, men bare i den grad kostnaden er fradragsberettiget</t>
  </si>
  <si>
    <t>Post 7500 Forsikringspremie.</t>
  </si>
  <si>
    <t>Evt. kommentarer, for eksempel hvilke kontoer summene er hentet fra</t>
  </si>
  <si>
    <t>Beregningsmodell for foretak med vesentlig omsetningsfall pga koronautbruddet</t>
  </si>
  <si>
    <t>Post 6310 i Næringsoppgave 1, leasingleie av bil</t>
  </si>
  <si>
    <t>Omsetningsreduksjon i kroner</t>
  </si>
  <si>
    <t>Nei, men er eiers hovedinntektskilde</t>
  </si>
  <si>
    <t xml:space="preserve">Samlet kostnad </t>
  </si>
  <si>
    <t>5. Utmåling av kompensasjon</t>
  </si>
  <si>
    <t>Grunnlag for utmåling av kompensasjon</t>
  </si>
  <si>
    <t>Estimert kompensasjon etter eventuell korrigering for krav til minimumsbeløp (5 000 kr) og maksimumsbeløp (80 mill.)</t>
  </si>
  <si>
    <t>6. Kontroll mot evt. negativt ordinært resultat før skatt (ORFS) i 2019 eller 2020</t>
  </si>
  <si>
    <t>Estimert kompensasjon etter eventuell korrigering mot omsetningsreduksjon målt i kroner</t>
  </si>
  <si>
    <t>Eventuelle kommentarer</t>
  </si>
  <si>
    <t>April 2019 eller tidligere</t>
  </si>
  <si>
    <t>Mai 2019 eller senere</t>
  </si>
  <si>
    <t>Mai 2019 eller tidligere</t>
  </si>
  <si>
    <t>Juni 2019 eller senere</t>
  </si>
  <si>
    <t>Eventuell korrigering pga at beregnet normalomsetning for april og mai 2020 ikke kan settes 
5 ganger høyere eller 20 prosent lavere enn faktisk omsetning i samme måned året før</t>
  </si>
  <si>
    <t>Hvilken måned søker foretaket kompensasjon for?</t>
  </si>
  <si>
    <t xml:space="preserve">Estimert kompensasjon til utbetaling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</si>
</sst>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u/>
      <sz val="14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/>
    <xf numFmtId="3" fontId="0" fillId="2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7" fillId="3" borderId="0" xfId="0" applyFont="1" applyFill="1"/>
    <xf numFmtId="9" fontId="0" fillId="3" borderId="2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6" fillId="3" borderId="5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11" fillId="3" borderId="0" xfId="2" applyFont="1" applyFill="1"/>
    <xf numFmtId="0" fontId="4" fillId="0" borderId="0" xfId="0" applyFont="1" applyFill="1" applyAlignment="1">
      <alignment horizontal="left" vertical="center"/>
    </xf>
    <xf numFmtId="0" fontId="11" fillId="3" borderId="0" xfId="2" applyFont="1" applyFill="1" applyAlignment="1">
      <alignment vertical="center"/>
    </xf>
    <xf numFmtId="0" fontId="14" fillId="3" borderId="0" xfId="2" applyFont="1" applyFill="1"/>
    <xf numFmtId="3" fontId="0" fillId="2" borderId="2" xfId="0" applyNumberFormat="1" applyFill="1" applyBorder="1" applyAlignment="1">
      <alignment horizontal="left" vertical="center" wrapText="1"/>
    </xf>
    <xf numFmtId="3" fontId="2" fillId="3" borderId="0" xfId="0" applyNumberFormat="1" applyFont="1" applyFill="1" applyAlignment="1">
      <alignment horizontal="left" vertical="center" wrapText="1"/>
    </xf>
    <xf numFmtId="3" fontId="0" fillId="3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vertical="center"/>
    </xf>
    <xf numFmtId="3" fontId="0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3" fontId="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11" fillId="0" borderId="0" xfId="2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10" fontId="1" fillId="3" borderId="2" xfId="1" applyNumberFormat="1" applyFont="1" applyFill="1" applyBorder="1" applyAlignment="1">
      <alignment horizontal="center" vertical="center"/>
    </xf>
    <xf numFmtId="10" fontId="1" fillId="3" borderId="5" xfId="1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3" borderId="0" xfId="2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3">
    <cellStyle name="Hyperkobling" xfId="2" builtinId="8"/>
    <cellStyle name="Normal" xfId="0" builtinId="0"/>
    <cellStyle name="Prosent" xfId="1" builtinId="5"/>
  </cellStyles>
  <dxfs count="40">
    <dxf>
      <font>
        <color theme="0"/>
      </font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ont>
        <color theme="0"/>
      </font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8585"/>
        </patternFill>
      </fill>
    </dxf>
    <dxf>
      <fill>
        <patternFill>
          <bgColor rgb="FFFF9B9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8B8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9B9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8B8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8585"/>
        </patternFill>
      </fill>
    </dxf>
    <dxf>
      <fill>
        <patternFill>
          <bgColor rgb="FFFF9B9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8B8B"/>
        </patternFill>
      </fill>
      <border>
        <left style="thin">
          <color rgb="FFFF3B3B"/>
        </left>
        <right style="thin">
          <color rgb="FFFF3B3B"/>
        </right>
        <top style="thin">
          <color rgb="FFFF3B3B"/>
        </top>
        <bottom style="thin">
          <color rgb="FFFF3B3B"/>
        </bottom>
        <vertical/>
        <horizontal/>
      </border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rgb="FFFF85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7C80"/>
      <color rgb="FFFF3B3B"/>
      <color rgb="FFFF8B8B"/>
      <color rgb="FFFF8585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0</xdr:rowOff>
    </xdr:from>
    <xdr:to>
      <xdr:col>1</xdr:col>
      <xdr:colOff>1362004</xdr:colOff>
      <xdr:row>0</xdr:row>
      <xdr:rowOff>733424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197941E-3F9A-41C1-8033-3CB3F45EB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0"/>
          <a:ext cx="1462018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mpensasjonsordning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916A-2B8F-492B-AA0A-E75BEEAB4E61}">
  <dimension ref="B1:H91"/>
  <sheetViews>
    <sheetView tabSelected="1" zoomScaleNormal="100" workbookViewId="0">
      <selection activeCell="C6" sqref="C6:D6"/>
    </sheetView>
  </sheetViews>
  <sheetFormatPr baseColWidth="10" defaultColWidth="10.73046875" defaultRowHeight="14.25" x14ac:dyDescent="0.45"/>
  <cols>
    <col min="1" max="1" width="8.59765625" style="1" customWidth="1"/>
    <col min="2" max="2" width="57.3984375" style="1" customWidth="1"/>
    <col min="3" max="3" width="25" style="1" customWidth="1"/>
    <col min="4" max="4" width="20.1328125" style="3" customWidth="1"/>
    <col min="5" max="5" width="4" style="3" customWidth="1"/>
    <col min="6" max="6" width="44.1328125" style="1" customWidth="1"/>
    <col min="7" max="16384" width="10.73046875" style="1"/>
  </cols>
  <sheetData>
    <row r="1" spans="2:6" ht="61.15" customHeight="1" x14ac:dyDescent="0.45"/>
    <row r="2" spans="2:6" ht="23.25" x14ac:dyDescent="0.7">
      <c r="B2" s="28" t="s">
        <v>40</v>
      </c>
      <c r="C2" s="15"/>
    </row>
    <row r="3" spans="2:6" ht="21" customHeight="1" x14ac:dyDescent="0.45">
      <c r="B3" s="39" t="s">
        <v>28</v>
      </c>
    </row>
    <row r="6" spans="2:6" x14ac:dyDescent="0.45">
      <c r="B6" s="30" t="s">
        <v>29</v>
      </c>
      <c r="C6" s="73"/>
      <c r="D6" s="74"/>
    </row>
    <row r="8" spans="2:6" ht="18" x14ac:dyDescent="0.55000000000000004">
      <c r="B8" s="27" t="s">
        <v>15</v>
      </c>
      <c r="C8" s="9"/>
    </row>
    <row r="9" spans="2:6" x14ac:dyDescent="0.45">
      <c r="D9" s="2"/>
    </row>
    <row r="10" spans="2:6" ht="31.9" customHeight="1" x14ac:dyDescent="0.45">
      <c r="B10" s="6" t="s">
        <v>16</v>
      </c>
      <c r="C10" s="6"/>
      <c r="D10" s="21"/>
      <c r="F10" s="56" t="str">
        <f>IF(D10="Nei","Foretaket kan ikke søke om tilskudd","")</f>
        <v/>
      </c>
    </row>
    <row r="11" spans="2:6" ht="31.9" customHeight="1" x14ac:dyDescent="0.45">
      <c r="B11" s="6" t="s">
        <v>17</v>
      </c>
      <c r="C11" s="6"/>
      <c r="D11" s="46"/>
      <c r="F11" s="56" t="str">
        <f t="shared" ref="F11:F14" si="0">IF(D11="Nei","Foretaket kan ikke søke om tilskudd","")</f>
        <v/>
      </c>
    </row>
    <row r="12" spans="2:6" ht="31.9" customHeight="1" x14ac:dyDescent="0.45">
      <c r="B12" s="6" t="s">
        <v>18</v>
      </c>
      <c r="C12" s="6"/>
      <c r="D12" s="21"/>
      <c r="F12" s="56" t="str">
        <f t="shared" si="0"/>
        <v/>
      </c>
    </row>
    <row r="13" spans="2:6" ht="31.9" customHeight="1" x14ac:dyDescent="0.45">
      <c r="B13" s="75" t="str">
        <f>HYPERLINK("https://lovdata.no/forskrift/2020-04-17-820/§2-4","Driver foretaket virksomhet som er lovlig (dvs. har nødvendige tillatelser, godkjenninger, registreringer, bevilgninger mv.?")</f>
        <v>Driver foretaket virksomhet som er lovlig (dvs. har nødvendige tillatelser, godkjenninger, registreringer, bevilgninger mv.?</v>
      </c>
      <c r="C13" s="76"/>
      <c r="D13" s="21"/>
      <c r="F13" s="56" t="str">
        <f t="shared" si="0"/>
        <v/>
      </c>
    </row>
    <row r="14" spans="2:6" ht="31.9" customHeight="1" x14ac:dyDescent="0.45">
      <c r="B14" s="75" t="str">
        <f>HYPERLINK("https://lovdata.no/forskrift/2020-04-17-820/§2-6","Har foretaket rapportert, betalt og kan dokumentere iht til forskriften § 2-6? 
(f. eks eierstruktur, bankkonto, betaling av skatter og avgifter, levert skattemelding mv.)")</f>
        <v>Har foretaket rapportert, betalt og kan dokumentere iht til forskriften § 2-6? 
(f. eks eierstruktur, bankkonto, betaling av skatter og avgifter, levert skattemelding mv.)</v>
      </c>
      <c r="C14" s="76"/>
      <c r="D14" s="21"/>
      <c r="F14" s="56" t="str">
        <f t="shared" si="0"/>
        <v/>
      </c>
    </row>
    <row r="15" spans="2:6" ht="31.9" customHeight="1" x14ac:dyDescent="0.45">
      <c r="B15" s="75" t="str">
        <f>HYPERLINK("https://lovdata.no/forskrift/2020-04-17-820/§2-5","Er foretaket begjært konkurs, under konkursbehandling eller har foretaket sendt melding til retten og bedt om konkursbehandling?")</f>
        <v>Er foretaket begjært konkurs, under konkursbehandling eller har foretaket sendt melding til retten og bedt om konkursbehandling?</v>
      </c>
      <c r="C15" s="76"/>
      <c r="D15" s="21"/>
      <c r="F15" s="56" t="str">
        <f>IF(D15="Ja","Foretaket kan ikke søke om tilskudd","")</f>
        <v/>
      </c>
    </row>
    <row r="16" spans="2:6" ht="31.9" customHeight="1" x14ac:dyDescent="0.45">
      <c r="B16" s="6" t="s">
        <v>56</v>
      </c>
      <c r="C16" s="6"/>
      <c r="D16" s="21" t="s">
        <v>5</v>
      </c>
      <c r="F16" s="8"/>
    </row>
    <row r="17" spans="2:6" ht="31.9" customHeight="1" x14ac:dyDescent="0.45">
      <c r="B17" s="40" t="str">
        <f>IF(D16="April","Har foretaket faste uunngåelige kostnader i april 2020?",IF(D16="Mai","Har foretaket faste uunngåelige kostnader i mai 2020?","Har foretaket faste uunngåelige kostnader i måneden det søkes om kompensasjon for"))</f>
        <v>Har foretaket faste uunngåelige kostnader i april 2020?</v>
      </c>
      <c r="C17" s="7"/>
      <c r="D17" s="21"/>
      <c r="F17" s="56" t="str">
        <f t="shared" ref="F17:F18" si="1">IF(D17="Nei","Foretaket kan ikke søke om tilskudd","")</f>
        <v/>
      </c>
    </row>
    <row r="18" spans="2:6" ht="31.9" customHeight="1" x14ac:dyDescent="0.45">
      <c r="B18" s="72" t="str">
        <f>IF(D16="Mars","Har foretaket et omsetningsfall på minimum 20 prosent som følge av virusutbruddet?",IF(D16="April","Har foretaket et omsetningsfall på minimum 30 prosent i april som følge av virusutbruddet?",IF(D16="Mai","Har foretaket et omsetningsfall på minimum 30 prosent i mai som følge av virusutbruddet?","Har foretaket et omsetningsfall på minimum 30 prosent i måneden det søkes om kompensasjon for?")))</f>
        <v>Har foretaket et omsetningsfall på minimum 30 prosent i april som følge av virusutbruddet?</v>
      </c>
      <c r="C18" s="76"/>
      <c r="D18" s="21"/>
      <c r="F18" s="56" t="str">
        <f t="shared" si="1"/>
        <v/>
      </c>
    </row>
    <row r="19" spans="2:6" ht="31.9" customHeight="1" x14ac:dyDescent="0.45">
      <c r="B19" s="75" t="str">
        <f>HYPERLINK("https://lovdata.no/forskrift/2020-04-17-820/§1-3","Driver foretaket innen næringer som IKKE omfattes av kompensasjonsordningen, ref. forskriften § 1-3?")</f>
        <v>Driver foretaket innen næringer som IKKE omfattes av kompensasjonsordningen, ref. forskriften § 1-3?</v>
      </c>
      <c r="C19" s="76"/>
      <c r="D19" s="21"/>
      <c r="F19" s="56" t="str">
        <f>IF(OR(D19="Ja",D19="Delvis"),"Foretaket kan ikke søke om tilskudd","")</f>
        <v/>
      </c>
    </row>
    <row r="20" spans="2:6" ht="25.9" customHeight="1" x14ac:dyDescent="0.45">
      <c r="D20" s="1"/>
    </row>
    <row r="21" spans="2:6" ht="6.75" customHeight="1" x14ac:dyDescent="0.45">
      <c r="B21" s="4"/>
      <c r="C21" s="4"/>
      <c r="D21" s="5"/>
      <c r="E21" s="5"/>
      <c r="F21" s="4"/>
    </row>
    <row r="22" spans="2:6" x14ac:dyDescent="0.45">
      <c r="B22" s="13"/>
      <c r="C22" s="13"/>
    </row>
    <row r="23" spans="2:6" ht="18" x14ac:dyDescent="0.55000000000000004">
      <c r="B23" s="27" t="s">
        <v>10</v>
      </c>
      <c r="C23" s="9"/>
      <c r="D23" s="14"/>
      <c r="F23" s="1" t="s">
        <v>50</v>
      </c>
    </row>
    <row r="24" spans="2:6" x14ac:dyDescent="0.45">
      <c r="D24" s="1"/>
    </row>
    <row r="25" spans="2:6" ht="28.5" customHeight="1" x14ac:dyDescent="0.45">
      <c r="B25" s="31" t="str">
        <f>IF(D16="Mars","Ble foretaket etablert i mars 2019 eller tidligere?",IF(D16="April","Ble foretaket etablert i april 2019 eller tidligere?",IF(D16="Mai","Ble foretaket etablert i mai 2019 eller tidligere?","Ble foretaket etablert 1 år før måneden det søkes kompensasjons for?")))</f>
        <v>Ble foretaket etablert i april 2019 eller tidligere?</v>
      </c>
      <c r="C25" s="7"/>
      <c r="D25" s="21"/>
      <c r="F25" s="43"/>
    </row>
    <row r="26" spans="2:6" ht="28.5" customHeight="1" x14ac:dyDescent="0.45">
      <c r="B26" s="72" t="str">
        <f>IF(D16="Mars","Mangler foretaket sammenlignbare omsetningstall for januar, februar og mars 2019 pga restrukturering eller ingen omsetning?",IF(D16="April","Mangler foretaket sammenlignbare omsetningstall for januar, februar og april 2019 pga restrukturering eller ingen omsetning?",IF(D16="Mai","Mangler foretaket sammenlignbare omsetningstall for januar, februar og mai 2019 pga restrukturering eller ingen omsetning?","Mangler foretaket sammenlignbare omsetningstall for januar, februar og søknadsmåneden i 2019 pga restrukturering eller ingen omsetning?")))</f>
        <v>Mangler foretaket sammenlignbare omsetningstall for januar, februar og april 2019 pga restrukturering eller ingen omsetning?</v>
      </c>
      <c r="C26" s="76"/>
      <c r="D26" s="21"/>
      <c r="E26" s="64"/>
      <c r="F26" s="43"/>
    </row>
    <row r="27" spans="2:6" ht="28.5" customHeight="1" x14ac:dyDescent="0.45">
      <c r="B27" s="41" t="str">
        <f>HYPERLINK("https://kompensasjonsordning.no/stengt","Er foretaket pålagt av staten å holde stengt?")</f>
        <v>Er foretaket pålagt av staten å holde stengt?</v>
      </c>
      <c r="C27" s="6"/>
      <c r="D27" s="21"/>
      <c r="F27" s="43"/>
    </row>
    <row r="28" spans="2:6" ht="26.45" customHeight="1" x14ac:dyDescent="0.45">
      <c r="B28" s="6" t="s">
        <v>7</v>
      </c>
      <c r="C28" s="6"/>
      <c r="D28" s="16" t="str">
        <f>IF(D27="","",IF(D27="Ja",0.9,0.8))</f>
        <v/>
      </c>
    </row>
    <row r="29" spans="2:6" ht="26.45" customHeight="1" x14ac:dyDescent="0.45">
      <c r="B29" s="6" t="s">
        <v>8</v>
      </c>
      <c r="C29" s="6"/>
      <c r="D29" s="16">
        <f>IF(D16="","",IF(D16="Mars",0.2,0.3))</f>
        <v>0.3</v>
      </c>
    </row>
    <row r="30" spans="2:6" ht="26.45" customHeight="1" x14ac:dyDescent="0.45">
      <c r="B30" s="6" t="s">
        <v>12</v>
      </c>
      <c r="C30" s="6"/>
      <c r="D30" s="19">
        <f>IF(D27="Ja",0,IF(AND(D16="Mars",D27="Nei"),10000,IF(AND(D16="April",D27="Nei"),5000,IF(AND(D16="Mai",D27="Nei"),5000,0))))</f>
        <v>0</v>
      </c>
    </row>
    <row r="31" spans="2:6" ht="18.75" customHeight="1" x14ac:dyDescent="0.45">
      <c r="B31" s="4"/>
      <c r="C31" s="4"/>
      <c r="D31" s="5"/>
      <c r="E31" s="5"/>
      <c r="F31" s="4"/>
    </row>
    <row r="33" spans="2:6" ht="18" x14ac:dyDescent="0.55000000000000004">
      <c r="B33" s="27" t="s">
        <v>11</v>
      </c>
      <c r="C33" s="9"/>
    </row>
    <row r="34" spans="2:6" ht="20.25" customHeight="1" x14ac:dyDescent="0.45">
      <c r="B34" s="22" t="s">
        <v>26</v>
      </c>
      <c r="F34" s="1" t="s">
        <v>50</v>
      </c>
    </row>
    <row r="35" spans="2:6" x14ac:dyDescent="0.45">
      <c r="B35" s="22"/>
    </row>
    <row r="36" spans="2:6" s="33" customFormat="1" ht="21" customHeight="1" x14ac:dyDescent="0.45">
      <c r="B36" s="49" t="s">
        <v>22</v>
      </c>
      <c r="C36" s="7"/>
      <c r="D36" s="10"/>
      <c r="E36" s="3"/>
      <c r="F36" s="43"/>
    </row>
    <row r="37" spans="2:6" s="33" customFormat="1" ht="21" customHeight="1" x14ac:dyDescent="0.45">
      <c r="B37" s="50" t="s">
        <v>23</v>
      </c>
      <c r="C37" s="6"/>
      <c r="D37" s="36"/>
      <c r="F37" s="43"/>
    </row>
    <row r="38" spans="2:6" s="33" customFormat="1" ht="21" customHeight="1" x14ac:dyDescent="0.45">
      <c r="B38" s="48" t="str">
        <f>IF(D16="Mars","Mars 2019",IF(D16="April","April 2019",IF(D16="Mai","Mai 2019","April 2019")))</f>
        <v>April 2019</v>
      </c>
      <c r="C38" s="6"/>
      <c r="D38" s="36"/>
      <c r="F38" s="43"/>
    </row>
    <row r="39" spans="2:6" s="33" customFormat="1" ht="21" customHeight="1" x14ac:dyDescent="0.45">
      <c r="B39" s="50" t="s">
        <v>24</v>
      </c>
      <c r="C39" s="6"/>
      <c r="D39" s="36"/>
      <c r="F39" s="43"/>
    </row>
    <row r="40" spans="2:6" s="33" customFormat="1" ht="21" customHeight="1" x14ac:dyDescent="0.45">
      <c r="B40" s="50" t="s">
        <v>25</v>
      </c>
      <c r="C40" s="6"/>
      <c r="D40" s="36"/>
      <c r="F40" s="43"/>
    </row>
    <row r="41" spans="2:6" s="33" customFormat="1" ht="21" customHeight="1" x14ac:dyDescent="0.45">
      <c r="B41" s="48" t="str">
        <f>IF(D16="Mars","Mars 2020",IF(D16="April","April 2020",IF(D16="Mai","Mai 2020","April 2020")))</f>
        <v>April 2020</v>
      </c>
      <c r="C41" s="6"/>
      <c r="D41" s="36"/>
      <c r="F41" s="43"/>
    </row>
    <row r="42" spans="2:6" ht="13.5" customHeight="1" x14ac:dyDescent="0.45">
      <c r="B42" s="6"/>
      <c r="C42" s="6"/>
      <c r="D42" s="35"/>
      <c r="E42" s="1"/>
    </row>
    <row r="43" spans="2:6" ht="25.9" customHeight="1" x14ac:dyDescent="0.45">
      <c r="B43" s="72" t="str">
        <f>IF(D16="April","Har foretaket mottatt noen annen økonomisk støtte fra det offentlige i april i forbindelse med virusutbruddet (omfatter ikke stønad fra denne ordningen i mars)?",IF(D16="Mai","Har foretaket mottatt noen annen økonomisk støtte fra det offentlige i mai forbindelse med virusutbruddet (gjelder ikke sønad fra denne ordningen i tidligere måneder?","Har foretaket mottatt noen annen økonomisk støtte fra det offentlige i forbindelse med virusutbruddet i måneden det søkes kompensasjon for?"))</f>
        <v>Har foretaket mottatt noen annen økonomisk støtte fra det offentlige i april i forbindelse med virusutbruddet (omfatter ikke stønad fra denne ordningen i mars)?</v>
      </c>
      <c r="C43" s="72"/>
      <c r="D43" s="21"/>
      <c r="E43" s="1"/>
      <c r="F43" s="43"/>
    </row>
    <row r="44" spans="2:6" ht="25.9" customHeight="1" x14ac:dyDescent="0.45">
      <c r="B44" s="72" t="str">
        <f>IF(D43="Ja","Vennligst angi hvor mye foretaket allerede har mottatt i økonomisk støtte?","")</f>
        <v/>
      </c>
      <c r="C44" s="72"/>
      <c r="D44" s="36"/>
      <c r="E44" s="1"/>
    </row>
    <row r="45" spans="2:6" ht="12.4" customHeight="1" x14ac:dyDescent="0.45">
      <c r="B45" s="47"/>
      <c r="C45" s="47"/>
      <c r="D45" s="36"/>
      <c r="E45" s="1"/>
    </row>
    <row r="46" spans="2:6" s="35" customFormat="1" ht="30" customHeight="1" x14ac:dyDescent="0.45">
      <c r="B46" s="47" t="str">
        <f>IF(D16="Mars","Beregnet normalomsetning for mars 2020",IF(D16="April","Beregnet normalomsetning for april 2020",IF(D16="Mai","Beregnet normalomsetning i mai 2020","Beregnet normalomsetning i søknadsmåned")))</f>
        <v>Beregnet normalomsetning for april 2020</v>
      </c>
      <c r="C46" s="47"/>
      <c r="D46" s="45">
        <f>IFERROR(IF(AND(D25="Ja",D26="Nei"),(D38*(AVERAGE(D39:D40)/AVERAGE(D36:D37))),IF(AND(D25="Ja",D26="Ja"),(AVERAGE(D39:D40)),IF(D25="Nei",(AVERAGE(D39:D40)),0))),"0")</f>
        <v>0</v>
      </c>
      <c r="F46" s="60"/>
    </row>
    <row r="47" spans="2:6" s="35" customFormat="1" ht="30" customHeight="1" x14ac:dyDescent="0.45">
      <c r="B47" s="72" t="s">
        <v>55</v>
      </c>
      <c r="C47" s="76"/>
      <c r="D47" s="45" t="str">
        <f>IF(D39="","0",IF(AND(D25="Ja",D26="Ja"),D46,IF(D16="Mars",D46,IF(D25="Nei",D46,IF(D46&gt;D38*5,D38*5,IF(D46&lt;D38*0.8,D38*0.8,D46))))))</f>
        <v>0</v>
      </c>
      <c r="F47" s="69" t="str">
        <f>IF(D47=0,"",IF(D47=(D38*5),"Normalomsetning begrenses til 5 ganger omsetningen i samme måned året før",IF(D47=(D38*0.8),"Normalomsetning settes til 80 prosent av faktisk omsetning i samme måned året før","")))</f>
        <v/>
      </c>
    </row>
    <row r="48" spans="2:6" s="35" customFormat="1" ht="13.35" customHeight="1" x14ac:dyDescent="0.45">
      <c r="B48" s="47"/>
      <c r="C48" s="59"/>
      <c r="D48" s="60"/>
      <c r="F48" s="66"/>
    </row>
    <row r="49" spans="2:8" s="35" customFormat="1" ht="30" customHeight="1" x14ac:dyDescent="0.45">
      <c r="B49" s="17" t="s">
        <v>9</v>
      </c>
      <c r="C49" s="17"/>
      <c r="D49" s="67" t="str">
        <f>IFERROR((D47-D41-D44)/D47,"0")</f>
        <v>0</v>
      </c>
      <c r="F49" s="56" t="str">
        <f>IF(AND(D16="Mars",D49&lt;0.2,),"Foretaket kan ikke søke om tilskudd",IF(AND(D16&lt;&gt;"Mars",D49&lt;0.3),"Foretaket kan ikke søke om tilskudd",""))</f>
        <v/>
      </c>
      <c r="H49" s="65"/>
    </row>
    <row r="50" spans="2:8" s="35" customFormat="1" ht="30" customHeight="1" x14ac:dyDescent="0.45">
      <c r="B50" s="6" t="s">
        <v>42</v>
      </c>
      <c r="C50" s="6"/>
      <c r="D50" s="45">
        <f>IFERROR(D47-D41-D44,0)</f>
        <v>0</v>
      </c>
      <c r="H50" s="65"/>
    </row>
    <row r="51" spans="2:8" x14ac:dyDescent="0.45">
      <c r="B51" s="4"/>
      <c r="C51" s="4"/>
      <c r="D51" s="68"/>
      <c r="E51" s="4"/>
      <c r="F51" s="4"/>
    </row>
    <row r="53" spans="2:8" ht="29.25" x14ac:dyDescent="0.55000000000000004">
      <c r="B53" s="42" t="str">
        <f>HYPERLINK("https://kompensasjonsordning.no/kostnader","4. Faste kostnader")</f>
        <v>4. Faste kostnader</v>
      </c>
      <c r="C53" s="23" t="s">
        <v>44</v>
      </c>
      <c r="D53" s="24" t="s">
        <v>14</v>
      </c>
      <c r="F53" s="26" t="s">
        <v>39</v>
      </c>
    </row>
    <row r="54" spans="2:8" x14ac:dyDescent="0.45">
      <c r="B54" s="39"/>
    </row>
    <row r="55" spans="2:8" ht="30" customHeight="1" x14ac:dyDescent="0.45">
      <c r="B55" s="11" t="s">
        <v>30</v>
      </c>
      <c r="C55" s="10"/>
      <c r="D55" s="10"/>
      <c r="F55" s="43"/>
    </row>
    <row r="56" spans="2:8" ht="30" customHeight="1" x14ac:dyDescent="0.45">
      <c r="B56" s="6" t="s">
        <v>41</v>
      </c>
      <c r="C56" s="10"/>
      <c r="D56" s="10"/>
      <c r="F56" s="43"/>
    </row>
    <row r="57" spans="2:8" ht="30" customHeight="1" x14ac:dyDescent="0.45">
      <c r="B57" s="6" t="s">
        <v>31</v>
      </c>
      <c r="C57" s="10"/>
      <c r="D57" s="10"/>
      <c r="F57" s="43"/>
    </row>
    <row r="58" spans="2:8" ht="30" customHeight="1" x14ac:dyDescent="0.45">
      <c r="B58" s="11" t="s">
        <v>32</v>
      </c>
      <c r="C58" s="10"/>
      <c r="D58" s="10"/>
      <c r="F58" s="43"/>
    </row>
    <row r="59" spans="2:8" ht="30" customHeight="1" x14ac:dyDescent="0.45">
      <c r="B59" s="6" t="s">
        <v>33</v>
      </c>
      <c r="C59" s="10"/>
      <c r="D59" s="10"/>
      <c r="F59" s="43"/>
    </row>
    <row r="60" spans="2:8" ht="30" customHeight="1" x14ac:dyDescent="0.45">
      <c r="B60" s="11" t="s">
        <v>34</v>
      </c>
      <c r="C60" s="10"/>
      <c r="D60" s="10"/>
      <c r="F60" s="43"/>
    </row>
    <row r="61" spans="2:8" ht="30" customHeight="1" x14ac:dyDescent="0.45">
      <c r="B61" s="6" t="s">
        <v>35</v>
      </c>
      <c r="C61" s="10"/>
      <c r="D61" s="10"/>
      <c r="F61" s="43"/>
    </row>
    <row r="62" spans="2:8" ht="30" customHeight="1" x14ac:dyDescent="0.45">
      <c r="B62" s="6" t="s">
        <v>36</v>
      </c>
      <c r="C62" s="10"/>
      <c r="D62" s="10"/>
      <c r="F62" s="43"/>
    </row>
    <row r="63" spans="2:8" ht="30" customHeight="1" x14ac:dyDescent="0.45">
      <c r="B63" s="11" t="s">
        <v>37</v>
      </c>
      <c r="C63" s="10"/>
      <c r="D63" s="10"/>
      <c r="F63" s="43"/>
    </row>
    <row r="64" spans="2:8" ht="30" customHeight="1" x14ac:dyDescent="0.45">
      <c r="B64" s="11" t="s">
        <v>38</v>
      </c>
      <c r="C64" s="10"/>
      <c r="D64" s="10"/>
      <c r="F64" s="43"/>
    </row>
    <row r="65" spans="2:8" ht="30" customHeight="1" x14ac:dyDescent="0.45">
      <c r="B65" s="63" t="str">
        <f>HYPERLINK("https://lovdata.no/dokument/SF/forskrift/2020-04-17-820/KAPITTEL_3#%C2%A73-2","Netto rentekostnad og lønn mv. dyrestell,  ref. forskriften § 3-2 (3. og 13. ledd)")</f>
        <v>Netto rentekostnad og lønn mv. dyrestell,  ref. forskriften § 3-2 (3. og 13. ledd)</v>
      </c>
      <c r="C65" s="10"/>
      <c r="D65" s="10"/>
      <c r="E65" s="32"/>
      <c r="F65" s="43"/>
    </row>
    <row r="66" spans="2:8" x14ac:dyDescent="0.45">
      <c r="B66" s="8"/>
      <c r="C66" s="8"/>
    </row>
    <row r="67" spans="2:8" ht="33" customHeight="1" x14ac:dyDescent="0.45">
      <c r="B67" s="18" t="s">
        <v>13</v>
      </c>
      <c r="C67" s="29"/>
      <c r="D67" s="12">
        <f>SUM(D55:D65)</f>
        <v>0</v>
      </c>
    </row>
    <row r="68" spans="2:8" x14ac:dyDescent="0.45">
      <c r="B68" s="4"/>
      <c r="C68" s="4"/>
      <c r="D68" s="5"/>
      <c r="E68" s="5"/>
      <c r="F68" s="4"/>
    </row>
    <row r="70" spans="2:8" ht="18" x14ac:dyDescent="0.55000000000000004">
      <c r="B70" s="27" t="s">
        <v>45</v>
      </c>
      <c r="C70" s="9"/>
      <c r="D70" s="1"/>
      <c r="F70" s="34"/>
    </row>
    <row r="71" spans="2:8" ht="18" x14ac:dyDescent="0.55000000000000004">
      <c r="B71" s="27"/>
      <c r="C71" s="9"/>
      <c r="D71" s="20"/>
      <c r="F71" s="34"/>
    </row>
    <row r="72" spans="2:8" ht="33.4" customHeight="1" x14ac:dyDescent="0.45">
      <c r="B72" s="6" t="s">
        <v>46</v>
      </c>
      <c r="C72" s="35"/>
      <c r="D72" s="53">
        <f>IFERROR(IF(D67=0,0,D49*(D67-D30)*D28),0)</f>
        <v>0</v>
      </c>
      <c r="E72" s="32"/>
      <c r="F72" s="35"/>
    </row>
    <row r="73" spans="2:8" ht="33.4" customHeight="1" x14ac:dyDescent="0.45">
      <c r="B73" s="6" t="s">
        <v>49</v>
      </c>
      <c r="C73" s="35"/>
      <c r="D73" s="53">
        <f>IFERROR(IF(D72&lt;=D50,D72,D50),0)</f>
        <v>0</v>
      </c>
      <c r="E73" s="32"/>
      <c r="F73" s="54" t="str">
        <f>IFERROR(IF(D73&lt;D72,"Kompensasjon begrenses til omsetningsreduksjon målt i kr",""),"")</f>
        <v/>
      </c>
    </row>
    <row r="74" spans="2:8" ht="33.4" customHeight="1" x14ac:dyDescent="0.45">
      <c r="B74" s="71" t="s">
        <v>47</v>
      </c>
      <c r="C74" s="71"/>
      <c r="D74" s="51">
        <f>IF(D73&gt;130000000,80000000,IF(D73&gt;30000000,((D73-30000000)*0.5)+30000000,IF(D73&gt;5000,D73,0)))</f>
        <v>0</v>
      </c>
      <c r="E74" s="32"/>
      <c r="F74" s="55" t="str">
        <f>IF(D72&lt;=0,"",IF(D73&lt;5000,"Grunnlaget for utmåling av kompensasjon er lavere enn minimumsbeløpet på 5 000 kr per måned",IF(D74&gt;=80000000," Estimert kompensasjon begrenses til maksbeløpet på 80 millioner per måned","")))</f>
        <v/>
      </c>
      <c r="G74" s="52"/>
      <c r="H74" s="52"/>
    </row>
    <row r="75" spans="2:8" ht="7.9" customHeight="1" x14ac:dyDescent="0.45">
      <c r="B75" s="57"/>
      <c r="C75" s="37"/>
      <c r="D75" s="51"/>
      <c r="E75" s="32"/>
      <c r="F75" s="55"/>
      <c r="G75" s="52"/>
      <c r="H75" s="52"/>
    </row>
    <row r="76" spans="2:8" ht="33.4" customHeight="1" x14ac:dyDescent="0.45">
      <c r="B76" s="58" t="s">
        <v>57</v>
      </c>
      <c r="C76" s="25"/>
      <c r="D76" s="12">
        <f>IFERROR(IF(D74&lt;D50,D74,D50),0)</f>
        <v>0</v>
      </c>
      <c r="E76" s="32"/>
      <c r="F76" s="44"/>
    </row>
    <row r="77" spans="2:8" x14ac:dyDescent="0.45">
      <c r="B77" s="4"/>
      <c r="C77" s="4"/>
      <c r="D77" s="5"/>
    </row>
    <row r="79" spans="2:8" ht="18" x14ac:dyDescent="0.55000000000000004">
      <c r="B79" s="27" t="s">
        <v>48</v>
      </c>
    </row>
    <row r="80" spans="2:8" ht="18.399999999999999" customHeight="1" x14ac:dyDescent="0.45">
      <c r="B80" s="41" t="str">
        <f>HYPERLINK("https://lovdata.no/forskrift/2020-04-17-820/§3-1","Ref forskriften § 3-1 (5)")</f>
        <v>Ref forskriften § 3-1 (5)</v>
      </c>
    </row>
    <row r="81" spans="2:5" s="35" customFormat="1" ht="30.95" customHeight="1" x14ac:dyDescent="0.45">
      <c r="B81" s="72" t="s">
        <v>27</v>
      </c>
      <c r="C81" s="72"/>
      <c r="D81" s="21"/>
      <c r="E81" s="32"/>
    </row>
    <row r="82" spans="2:5" s="35" customFormat="1" ht="30.95" customHeight="1" x14ac:dyDescent="0.45">
      <c r="B82" s="72" t="str">
        <f>IF(D81="Ja","Vennligst angi ordinært resultat før skatt i 2019 (NB! bruk minustegn)","")</f>
        <v/>
      </c>
      <c r="C82" s="72"/>
      <c r="D82" s="36"/>
      <c r="E82" s="32"/>
    </row>
    <row r="83" spans="2:5" ht="30.95" customHeight="1" x14ac:dyDescent="0.45">
      <c r="B83" s="72" t="str">
        <f>IF(D81="Ja","Vennligst angi antall måneder i 2019-regnskapet","")</f>
        <v/>
      </c>
      <c r="C83" s="72"/>
      <c r="D83" s="36"/>
    </row>
    <row r="84" spans="2:5" ht="30.95" customHeight="1" x14ac:dyDescent="0.45">
      <c r="B84" s="47" t="str">
        <f>IF(D81="Ja","Estimert gjennomsnittlig underskudd per måned","")</f>
        <v/>
      </c>
      <c r="C84" s="47"/>
      <c r="D84" s="60" t="str">
        <f>IF(AND(D81="Ja",D83&lt;&gt;""),D82/D83,"")</f>
        <v/>
      </c>
    </row>
    <row r="85" spans="2:5" ht="30.95" customHeight="1" x14ac:dyDescent="0.45">
      <c r="B85" s="72" t="str">
        <f>IF(D81="Ja","Hadde foretaket et høyere gjennomsnittlig ordinært resultat før skatt i jan. og feb. 2020?","")</f>
        <v/>
      </c>
      <c r="C85" s="71"/>
      <c r="D85" s="61"/>
    </row>
    <row r="86" spans="2:5" ht="30.95" customHeight="1" x14ac:dyDescent="0.45">
      <c r="B86" s="72" t="str">
        <f>IF(D85="Ja","Vennligst angi gjennomsnittlig ordinært resultat før skatt i jan./feb. 2020 (NB bruk minustegn)","")</f>
        <v/>
      </c>
      <c r="C86" s="72"/>
      <c r="D86" s="36"/>
    </row>
    <row r="87" spans="2:5" ht="17.45" customHeight="1" x14ac:dyDescent="0.45">
      <c r="B87" s="47"/>
      <c r="C87" s="47"/>
      <c r="D87" s="36"/>
    </row>
    <row r="88" spans="2:5" ht="33" customHeight="1" x14ac:dyDescent="0.45">
      <c r="B88" s="37" t="str">
        <f>IF(D83="","","Estimert maksimal kompensasjon i henhold til kontrollbeløp")</f>
        <v/>
      </c>
      <c r="C88" s="37"/>
      <c r="D88" s="38" t="str">
        <f>IF(D83="","",IF(D49="","",D49*(D67+(IF(AND(D86&lt;&gt;"",D86&gt;D84),D86,D84)))))</f>
        <v/>
      </c>
    </row>
    <row r="90" spans="2:5" ht="26.65" customHeight="1" x14ac:dyDescent="0.45">
      <c r="B90" s="70" t="str">
        <f>IF(D88&lt;D74,"Estimert kompensasjon vil bli begrenset til kontrollbeløpet","")</f>
        <v/>
      </c>
      <c r="C90" s="70"/>
      <c r="D90" s="70"/>
    </row>
    <row r="91" spans="2:5" x14ac:dyDescent="0.45">
      <c r="D91" s="62"/>
    </row>
  </sheetData>
  <mergeCells count="17">
    <mergeCell ref="C6:D6"/>
    <mergeCell ref="B15:C15"/>
    <mergeCell ref="B18:C18"/>
    <mergeCell ref="B19:C19"/>
    <mergeCell ref="B81:C81"/>
    <mergeCell ref="B13:C13"/>
    <mergeCell ref="B14:C14"/>
    <mergeCell ref="B26:C26"/>
    <mergeCell ref="B47:C47"/>
    <mergeCell ref="B90:D90"/>
    <mergeCell ref="B74:C74"/>
    <mergeCell ref="B82:C82"/>
    <mergeCell ref="B83:C83"/>
    <mergeCell ref="B43:C43"/>
    <mergeCell ref="B44:C44"/>
    <mergeCell ref="B86:C86"/>
    <mergeCell ref="B85:C85"/>
  </mergeCells>
  <conditionalFormatting sqref="D37">
    <cfRule type="expression" dxfId="39" priority="81">
      <formula>$B37&lt;&gt;""</formula>
    </cfRule>
    <cfRule type="expression" dxfId="38" priority="82">
      <formula>$B37&lt;&gt;""</formula>
    </cfRule>
  </conditionalFormatting>
  <conditionalFormatting sqref="F10:F15">
    <cfRule type="expression" dxfId="37" priority="83">
      <formula>$F10&lt;&gt;""</formula>
    </cfRule>
    <cfRule type="expression" dxfId="36" priority="84">
      <formula>$F10&lt;&gt;""</formula>
    </cfRule>
    <cfRule type="expression" dxfId="35" priority="85">
      <formula>"B16&lt;&gt;"""""</formula>
    </cfRule>
  </conditionalFormatting>
  <conditionalFormatting sqref="F10:F15">
    <cfRule type="expression" dxfId="34" priority="73">
      <formula>$F10&lt;&gt;""</formula>
    </cfRule>
    <cfRule type="expression" dxfId="33" priority="74">
      <formula>$F10&lt;&gt;""</formula>
    </cfRule>
  </conditionalFormatting>
  <conditionalFormatting sqref="F17:F18">
    <cfRule type="expression" dxfId="32" priority="68">
      <formula>$F17&lt;&gt;""</formula>
    </cfRule>
    <cfRule type="expression" dxfId="31" priority="69">
      <formula>$F17&lt;&gt;""</formula>
    </cfRule>
    <cfRule type="expression" dxfId="30" priority="70">
      <formula>"B16&lt;&gt;"""""</formula>
    </cfRule>
  </conditionalFormatting>
  <conditionalFormatting sqref="F17:F18">
    <cfRule type="expression" dxfId="29" priority="66">
      <formula>$F17&lt;&gt;""</formula>
    </cfRule>
    <cfRule type="expression" dxfId="28" priority="67">
      <formula>$F17&lt;&gt;""</formula>
    </cfRule>
  </conditionalFormatting>
  <conditionalFormatting sqref="F19">
    <cfRule type="expression" dxfId="27" priority="61">
      <formula>$F19&lt;&gt;""</formula>
    </cfRule>
    <cfRule type="expression" dxfId="26" priority="62">
      <formula>$F19&lt;&gt;""</formula>
    </cfRule>
  </conditionalFormatting>
  <conditionalFormatting sqref="F19">
    <cfRule type="expression" dxfId="25" priority="63">
      <formula>$F19&lt;&gt;""</formula>
    </cfRule>
    <cfRule type="expression" dxfId="24" priority="64">
      <formula>$F19&lt;&gt;""</formula>
    </cfRule>
    <cfRule type="expression" dxfId="23" priority="65">
      <formula>"B16&lt;&gt;"""""</formula>
    </cfRule>
  </conditionalFormatting>
  <conditionalFormatting sqref="D39:D41">
    <cfRule type="expression" dxfId="22" priority="57">
      <formula>$B39&lt;&gt;""</formula>
    </cfRule>
    <cfRule type="expression" dxfId="21" priority="58">
      <formula>$B39&lt;&gt;""</formula>
    </cfRule>
  </conditionalFormatting>
  <conditionalFormatting sqref="D44:D45">
    <cfRule type="expression" dxfId="20" priority="55">
      <formula>$B44&lt;&gt;""</formula>
    </cfRule>
    <cfRule type="expression" dxfId="19" priority="56">
      <formula>$B44&lt;&gt;""</formula>
    </cfRule>
  </conditionalFormatting>
  <conditionalFormatting sqref="F49">
    <cfRule type="expression" dxfId="18" priority="45">
      <formula>$F49&lt;&gt;""</formula>
    </cfRule>
  </conditionalFormatting>
  <conditionalFormatting sqref="D82">
    <cfRule type="expression" dxfId="17" priority="42">
      <formula>$B82&lt;&gt;""</formula>
    </cfRule>
    <cfRule type="expression" dxfId="16" priority="43">
      <formula>$B82&lt;&gt;""</formula>
    </cfRule>
  </conditionalFormatting>
  <conditionalFormatting sqref="D83">
    <cfRule type="expression" dxfId="15" priority="40">
      <formula>$B83&lt;&gt;""</formula>
    </cfRule>
    <cfRule type="expression" dxfId="14" priority="41">
      <formula>$B83&lt;&gt;""</formula>
    </cfRule>
  </conditionalFormatting>
  <conditionalFormatting sqref="D38">
    <cfRule type="expression" dxfId="13" priority="13">
      <formula>$B38&lt;&gt;""</formula>
    </cfRule>
    <cfRule type="expression" dxfId="12" priority="14">
      <formula>$B38&lt;&gt;""</formula>
    </cfRule>
  </conditionalFormatting>
  <conditionalFormatting sqref="F74">
    <cfRule type="expression" dxfId="11" priority="89">
      <formula>$F74&lt;&gt;""</formula>
    </cfRule>
  </conditionalFormatting>
  <conditionalFormatting sqref="F73">
    <cfRule type="expression" dxfId="10" priority="12">
      <formula>$D$73&lt;$D$72</formula>
    </cfRule>
  </conditionalFormatting>
  <conditionalFormatting sqref="D86:D87">
    <cfRule type="expression" dxfId="9" priority="10">
      <formula>$B86&lt;&gt;""</formula>
    </cfRule>
    <cfRule type="expression" dxfId="8" priority="11">
      <formula>$B86&lt;&gt;""</formula>
    </cfRule>
  </conditionalFormatting>
  <conditionalFormatting sqref="D84">
    <cfRule type="expression" dxfId="7" priority="9">
      <formula>$D$81="Ja"</formula>
    </cfRule>
  </conditionalFormatting>
  <conditionalFormatting sqref="D85">
    <cfRule type="expression" dxfId="6" priority="8">
      <formula>$D$81="Ja"</formula>
    </cfRule>
  </conditionalFormatting>
  <conditionalFormatting sqref="B88:D88">
    <cfRule type="expression" dxfId="5" priority="7">
      <formula>$D$84&lt;&gt;""</formula>
    </cfRule>
  </conditionalFormatting>
  <conditionalFormatting sqref="E88">
    <cfRule type="expression" dxfId="4" priority="6">
      <formula>$D$84&lt;&gt;""</formula>
    </cfRule>
  </conditionalFormatting>
  <conditionalFormatting sqref="A88">
    <cfRule type="expression" dxfId="3" priority="5">
      <formula>$D$84&lt;&gt;""</formula>
    </cfRule>
  </conditionalFormatting>
  <conditionalFormatting sqref="F44">
    <cfRule type="expression" dxfId="2" priority="3">
      <formula>$D$43="Ja"</formula>
    </cfRule>
  </conditionalFormatting>
  <conditionalFormatting sqref="F47">
    <cfRule type="expression" dxfId="1" priority="2">
      <formula>$F$47&lt;&gt;""</formula>
    </cfRule>
  </conditionalFormatting>
  <conditionalFormatting sqref="B90:D90">
    <cfRule type="expression" dxfId="0" priority="1">
      <formula>$B$90&lt;&gt;""</formula>
    </cfRule>
  </conditionalFormatting>
  <hyperlinks>
    <hyperlink ref="B3" r:id="rId1" display="For veiledning og søknadsskjema besøk www.kompensasjonsordning.no" xr:uid="{679E32CE-AD88-40B2-A01B-E99075505848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E67281-8DE6-48DB-A378-0994FE996523}">
          <x14:formula1>
            <xm:f>'Ark2'!$B$2:$B$4</xm:f>
          </x14:formula1>
          <xm:sqref>D16</xm:sqref>
        </x14:dataValidation>
        <x14:dataValidation type="list" allowBlank="1" showInputMessage="1" showErrorMessage="1" xr:uid="{2DEFA273-F6A2-4069-8711-0D8A154B76B3}">
          <x14:formula1>
            <xm:f>'Ark2'!$A$2:$A$3</xm:f>
          </x14:formula1>
          <xm:sqref>D85 D81 D43 D10 D12:D18 D25:D27</xm:sqref>
        </x14:dataValidation>
        <x14:dataValidation type="list" allowBlank="1" showInputMessage="1" showErrorMessage="1" xr:uid="{680BD8EE-B8C7-402B-99AF-64D39687565C}">
          <x14:formula1>
            <xm:f>'Ark2'!$E$1:$E$3</xm:f>
          </x14:formula1>
          <xm:sqref>D19</xm:sqref>
        </x14:dataValidation>
        <x14:dataValidation type="list" allowBlank="1" showInputMessage="1" showErrorMessage="1" xr:uid="{FF047382-75EE-4077-BA66-7346857E8040}">
          <x14:formula1>
            <xm:f>'Ark2'!$F$1:$F$3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66EE-E1BB-4532-BEDB-703AA0E4EF1B}">
  <dimension ref="A1:F6"/>
  <sheetViews>
    <sheetView showGridLines="0" workbookViewId="0">
      <selection activeCell="C1" sqref="C1"/>
    </sheetView>
  </sheetViews>
  <sheetFormatPr baseColWidth="10" defaultRowHeight="14.25" x14ac:dyDescent="0.45"/>
  <cols>
    <col min="1" max="1" width="13.86328125" customWidth="1"/>
    <col min="3" max="3" width="20.1328125" bestFit="1" customWidth="1"/>
    <col min="4" max="4" width="20.1328125" customWidth="1"/>
  </cols>
  <sheetData>
    <row r="1" spans="1:6" x14ac:dyDescent="0.45">
      <c r="A1" t="s">
        <v>1</v>
      </c>
      <c r="B1" t="s">
        <v>4</v>
      </c>
      <c r="C1" t="s">
        <v>19</v>
      </c>
      <c r="D1" t="str">
        <f>IF(Kompensasjonsordningen!D16="Mars","Mars 2019 eller tidligere",IF(Kompensasjonsordningen!D16="April","April 2019 eller tidligere",IF(Kompensasjonsordningen!D16="Mai","Mai 2019 eller tidligere","")))</f>
        <v>April 2019 eller tidligere</v>
      </c>
      <c r="E1" t="s">
        <v>2</v>
      </c>
      <c r="F1" t="s">
        <v>2</v>
      </c>
    </row>
    <row r="2" spans="1:6" x14ac:dyDescent="0.45">
      <c r="A2" t="s">
        <v>2</v>
      </c>
      <c r="B2" t="s">
        <v>0</v>
      </c>
      <c r="C2" t="s">
        <v>20</v>
      </c>
      <c r="D2" t="str">
        <f>IF(Kompensasjonsordningen!D16="Mars","April 2019 eller senere",IF(Kompensasjonsordningen!D16="April","Mai 2019 eller senere",IF(Kompensasjonsordningen!D16="Mai","Juni 2019 eller senere","")))</f>
        <v>Mai 2019 eller senere</v>
      </c>
      <c r="E2" t="s">
        <v>3</v>
      </c>
      <c r="F2" t="s">
        <v>3</v>
      </c>
    </row>
    <row r="3" spans="1:6" x14ac:dyDescent="0.45">
      <c r="A3" t="s">
        <v>3</v>
      </c>
      <c r="B3" t="s">
        <v>5</v>
      </c>
      <c r="C3" t="s">
        <v>51</v>
      </c>
      <c r="E3" t="s">
        <v>21</v>
      </c>
      <c r="F3" t="s">
        <v>43</v>
      </c>
    </row>
    <row r="4" spans="1:6" x14ac:dyDescent="0.45">
      <c r="B4" t="s">
        <v>6</v>
      </c>
      <c r="C4" t="s">
        <v>52</v>
      </c>
    </row>
    <row r="5" spans="1:6" x14ac:dyDescent="0.45">
      <c r="C5" t="s">
        <v>53</v>
      </c>
    </row>
    <row r="6" spans="1:6" x14ac:dyDescent="0.45">
      <c r="C6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8C1798B31494FAA0B404E50A48CAF" ma:contentTypeVersion="8" ma:contentTypeDescription="Create a new document." ma:contentTypeScope="" ma:versionID="d3fca5101f1f0e0e4d66a9842c07b6e7">
  <xsd:schema xmlns:xsd="http://www.w3.org/2001/XMLSchema" xmlns:xs="http://www.w3.org/2001/XMLSchema" xmlns:p="http://schemas.microsoft.com/office/2006/metadata/properties" xmlns:ns3="6bd99678-e855-4272-a3e9-1bf68ffbb204" targetNamespace="http://schemas.microsoft.com/office/2006/metadata/properties" ma:root="true" ma:fieldsID="2d2a6fd950a44281d601965d5d2b52c7" ns3:_="">
    <xsd:import namespace="6bd99678-e855-4272-a3e9-1bf68ffbb2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99678-e855-4272-a3e9-1bf68ffbb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AFA3E-3CC7-4547-BBA9-CBD37D934BAA}">
  <ds:schemaRefs>
    <ds:schemaRef ds:uri="http://purl.org/dc/elements/1.1/"/>
    <ds:schemaRef ds:uri="http://schemas.microsoft.com/office/2006/metadata/properties"/>
    <ds:schemaRef ds:uri="http://purl.org/dc/terms/"/>
    <ds:schemaRef ds:uri="6bd99678-e855-4272-a3e9-1bf68ffbb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0594B9-7251-45F6-BB00-A21DCD3A6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99678-e855-4272-a3e9-1bf68ffbb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415450-814E-4EC4-A87B-E2A68C885E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Kompensasjonsordningen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Austheim</dc:creator>
  <cp:lastModifiedBy>Svein Austheim</cp:lastModifiedBy>
  <cp:lastPrinted>2020-04-03T10:31:04Z</cp:lastPrinted>
  <dcterms:created xsi:type="dcterms:W3CDTF">2020-04-02T18:27:23Z</dcterms:created>
  <dcterms:modified xsi:type="dcterms:W3CDTF">2020-05-25T07:53:30Z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0x0101003B78C1798B31494FAA0B404E50A48CAF</vt:lpwstr>
  </property>
</Properties>
</file>