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https://regnskapnorge.sharepoint.com/sites/Filserver/Delte dokumenter/Statistikk og analyse/Koronapandemien/Kompensasjonsordning V4/"/>
    </mc:Choice>
  </mc:AlternateContent>
  <xr:revisionPtr revIDLastSave="575" documentId="14_{82C314B6-F5C5-43B1-A859-49962A0B1005}" xr6:coauthVersionLast="47" xr6:coauthVersionMax="47" xr10:uidLastSave="{7DE9B3C0-66FC-49FB-A5AF-1520E73EFD3C}"/>
  <bookViews>
    <workbookView xWindow="44880" yWindow="-120" windowWidth="29040" windowHeight="15840" activeTab="2" xr2:uid="{DE6FD286-67C2-495E-B132-7671238EC871}"/>
  </bookViews>
  <sheets>
    <sheet name="Forklaring eierstruktur" sheetId="6" r:id="rId1"/>
    <sheet name="Eierstruktur" sheetId="4" r:id="rId2"/>
    <sheet name="Beregningsmodell" sheetId="1" r:id="rId3"/>
    <sheet name="Varespesifikasjon" sheetId="7" r:id="rId4"/>
    <sheet name="Kontrollhandlinger" sheetId="5" r:id="rId5"/>
    <sheet name="Lister" sheetId="2" state="hidden" r:id="rId6"/>
  </sheets>
  <externalReferences>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64" i="1" l="1"/>
  <c r="D157" i="1"/>
  <c r="F10" i="1"/>
  <c r="B36" i="5"/>
  <c r="B32" i="1"/>
  <c r="B27" i="1"/>
  <c r="B37" i="5" s="1"/>
  <c r="B34" i="1"/>
  <c r="B60" i="5" s="1"/>
  <c r="D185" i="1"/>
  <c r="D17" i="5"/>
  <c r="B17" i="5"/>
  <c r="B243" i="5"/>
  <c r="B223" i="5"/>
  <c r="B200" i="5"/>
  <c r="B204" i="5"/>
  <c r="D175" i="1"/>
  <c r="B165" i="1"/>
  <c r="B166" i="1"/>
  <c r="B37" i="1" l="1"/>
  <c r="D34" i="1"/>
  <c r="D30" i="1"/>
  <c r="C5" i="2"/>
  <c r="C3" i="2"/>
  <c r="C4" i="2"/>
  <c r="C2" i="2"/>
  <c r="D29" i="1" s="1"/>
  <c r="D35" i="1" l="1"/>
  <c r="B230" i="5" l="1"/>
  <c r="B231" i="5"/>
  <c r="B232" i="5"/>
  <c r="B229" i="5"/>
  <c r="C182" i="5" l="1"/>
  <c r="C183" i="5"/>
  <c r="C184" i="5"/>
  <c r="C185" i="5"/>
  <c r="C186" i="5"/>
  <c r="C187" i="5"/>
  <c r="C188" i="5"/>
  <c r="C189" i="5"/>
  <c r="C190" i="5"/>
  <c r="C191" i="5"/>
  <c r="C192" i="5"/>
  <c r="C193" i="5"/>
  <c r="C194" i="5"/>
  <c r="C195" i="5"/>
  <c r="D187" i="5"/>
  <c r="D182" i="5"/>
  <c r="D183" i="5"/>
  <c r="D184" i="5"/>
  <c r="D185" i="5"/>
  <c r="D186" i="5"/>
  <c r="D188" i="5"/>
  <c r="D189" i="5"/>
  <c r="D190" i="5"/>
  <c r="D191" i="5"/>
  <c r="D192" i="5"/>
  <c r="D193" i="5"/>
  <c r="D194" i="5"/>
  <c r="D195" i="5"/>
  <c r="B172" i="1"/>
  <c r="O20" i="4"/>
  <c r="F8" i="7"/>
  <c r="F9" i="7"/>
  <c r="F10" i="7"/>
  <c r="F11" i="7"/>
  <c r="F12" i="7"/>
  <c r="F13" i="7"/>
  <c r="F14" i="7"/>
  <c r="F15" i="7"/>
  <c r="F6" i="7"/>
  <c r="F7" i="7"/>
  <c r="B202" i="5" l="1"/>
  <c r="F168" i="1"/>
  <c r="D251" i="5"/>
  <c r="F206" i="1"/>
  <c r="D206" i="1" l="1"/>
  <c r="D252" i="5" s="1"/>
  <c r="D138" i="5"/>
  <c r="D137" i="5"/>
  <c r="D220" i="5"/>
  <c r="D219" i="5"/>
  <c r="D210" i="5"/>
  <c r="D205" i="5"/>
  <c r="D206" i="5"/>
  <c r="D207" i="5"/>
  <c r="D208" i="5"/>
  <c r="D204" i="5"/>
  <c r="B197" i="5"/>
  <c r="D146" i="5"/>
  <c r="D147" i="5"/>
  <c r="D148" i="5"/>
  <c r="D149" i="5"/>
  <c r="D150" i="5"/>
  <c r="D145" i="5"/>
  <c r="D141" i="5"/>
  <c r="D142" i="5"/>
  <c r="D140" i="5"/>
  <c r="D111" i="5"/>
  <c r="D112" i="5"/>
  <c r="D110" i="5"/>
  <c r="K7" i="4"/>
  <c r="J7" i="4"/>
  <c r="I7" i="4"/>
  <c r="B104" i="5"/>
  <c r="B103" i="5"/>
  <c r="D97" i="5"/>
  <c r="D95" i="5"/>
  <c r="D73" i="5"/>
  <c r="D55" i="5"/>
  <c r="D36" i="5"/>
  <c r="D37" i="5"/>
  <c r="D35" i="5"/>
  <c r="D26" i="5"/>
  <c r="D27" i="5"/>
  <c r="D28" i="5"/>
  <c r="D29" i="5"/>
  <c r="D25" i="5"/>
  <c r="D21" i="5"/>
  <c r="D22" i="5"/>
  <c r="D23" i="5"/>
  <c r="D20" i="5"/>
  <c r="D18" i="5"/>
  <c r="D222" i="5" l="1"/>
  <c r="F207" i="5"/>
  <c r="F214" i="5"/>
  <c r="F215" i="5"/>
  <c r="F216" i="5"/>
  <c r="B220" i="5"/>
  <c r="B205" i="5"/>
  <c r="B207" i="5"/>
  <c r="B210" i="5"/>
  <c r="B219" i="5"/>
  <c r="B206" i="5"/>
  <c r="B208" i="5"/>
  <c r="N8" i="4"/>
  <c r="N9" i="4"/>
  <c r="N7" i="4"/>
  <c r="B241" i="5" l="1"/>
  <c r="B97" i="5"/>
  <c r="F28" i="5"/>
  <c r="F20" i="5"/>
  <c r="F19" i="5"/>
  <c r="F11" i="5"/>
  <c r="B10" i="5"/>
  <c r="B5" i="5"/>
  <c r="D197" i="5" l="1"/>
  <c r="B173" i="1"/>
  <c r="F166" i="1"/>
  <c r="F167" i="1"/>
  <c r="F165" i="1"/>
  <c r="B170" i="1"/>
  <c r="B168" i="1"/>
  <c r="B167" i="1"/>
  <c r="D71" i="1" l="1"/>
  <c r="D151" i="5" s="1"/>
  <c r="D63" i="1"/>
  <c r="D143" i="5" s="1"/>
  <c r="D73" i="1" l="1"/>
  <c r="D54" i="1"/>
  <c r="Y2" i="2"/>
  <c r="Z2" i="2"/>
  <c r="X2" i="2"/>
  <c r="J34" i="4"/>
  <c r="K34" i="4"/>
  <c r="L34" i="4"/>
  <c r="J35" i="4"/>
  <c r="K35" i="4"/>
  <c r="L35" i="4"/>
  <c r="J36" i="4"/>
  <c r="K36" i="4"/>
  <c r="L36" i="4"/>
  <c r="J37" i="4"/>
  <c r="K37" i="4"/>
  <c r="L37" i="4"/>
  <c r="J38" i="4"/>
  <c r="K38" i="4"/>
  <c r="L38" i="4"/>
  <c r="J33" i="4"/>
  <c r="K33" i="4"/>
  <c r="L33" i="4"/>
  <c r="L32" i="4"/>
  <c r="K32" i="4"/>
  <c r="J32" i="4"/>
  <c r="B39" i="1"/>
  <c r="B95" i="5" s="1"/>
  <c r="B58" i="1" l="1"/>
  <c r="B138" i="5" s="1"/>
  <c r="D153" i="5"/>
  <c r="B57" i="1"/>
  <c r="B137" i="5" s="1"/>
  <c r="D55" i="1"/>
  <c r="D115" i="5" s="1"/>
  <c r="D114" i="5"/>
  <c r="B73" i="5"/>
  <c r="D39" i="5"/>
  <c r="D40" i="5"/>
  <c r="F38" i="4"/>
  <c r="F37" i="4"/>
  <c r="F36" i="4"/>
  <c r="F35" i="4"/>
  <c r="F34" i="4"/>
  <c r="F33" i="4"/>
  <c r="J39" i="4"/>
  <c r="F32" i="4"/>
  <c r="B55" i="5" l="1"/>
  <c r="D74" i="1"/>
  <c r="D183" i="1" s="1"/>
  <c r="F137" i="5"/>
  <c r="F138" i="5"/>
  <c r="K39" i="4"/>
  <c r="L39" i="4"/>
  <c r="L7" i="4"/>
  <c r="B40" i="1"/>
  <c r="D42" i="1" l="1"/>
  <c r="D60" i="5"/>
  <c r="D154" i="5"/>
  <c r="M8" i="4"/>
  <c r="M7" i="4"/>
  <c r="M9" i="4"/>
  <c r="D45" i="1" l="1"/>
  <c r="D44" i="1"/>
  <c r="D181" i="1" s="1"/>
  <c r="D61" i="5"/>
  <c r="S9" i="4"/>
  <c r="T9" i="4"/>
  <c r="R9" i="4"/>
  <c r="S7" i="4"/>
  <c r="T7" i="4"/>
  <c r="R7" i="4"/>
  <c r="R8" i="4"/>
  <c r="T8" i="4"/>
  <c r="S8" i="4"/>
  <c r="B101" i="5"/>
  <c r="S10" i="4" l="1"/>
  <c r="N20" i="4" s="1"/>
  <c r="T10" i="4"/>
  <c r="R10" i="4"/>
  <c r="M20" i="4" s="1"/>
  <c r="B194" i="1"/>
  <c r="B79" i="1"/>
  <c r="N22" i="4" l="1"/>
  <c r="F20" i="1"/>
  <c r="B3" i="1"/>
  <c r="D101" i="5" l="1"/>
  <c r="D182" i="1"/>
  <c r="D176" i="1" l="1"/>
  <c r="D184" i="1" s="1"/>
  <c r="F184" i="1" s="1"/>
  <c r="D104" i="5"/>
  <c r="D103" i="5"/>
  <c r="F44" i="1"/>
  <c r="H136" i="1"/>
  <c r="D231" i="5" l="1"/>
  <c r="D228" i="5"/>
  <c r="F232" i="5" s="1"/>
  <c r="D229" i="5"/>
  <c r="D232" i="5"/>
  <c r="F229" i="5" l="1"/>
  <c r="F183" i="1"/>
  <c r="D230" i="5"/>
  <c r="F230" i="5" s="1"/>
  <c r="F182" i="1"/>
  <c r="F15" i="1"/>
  <c r="F14" i="1"/>
  <c r="F19" i="1" l="1"/>
  <c r="F16" i="1"/>
  <c r="F11" i="1"/>
  <c r="F18" i="1"/>
  <c r="F17" i="1"/>
  <c r="F13" i="1"/>
  <c r="F12" i="1"/>
  <c r="D187" i="1" l="1"/>
  <c r="F185" i="1" s="1"/>
  <c r="D223" i="5"/>
  <c r="D196" i="1" l="1"/>
  <c r="F196" i="1" s="1"/>
  <c r="F187" i="1"/>
  <c r="D233" i="5"/>
  <c r="F233" i="5" s="1"/>
  <c r="D243" i="5" l="1"/>
  <c r="D208" i="1"/>
  <c r="D254" i="5" l="1"/>
  <c r="B210" i="1"/>
</calcChain>
</file>

<file path=xl/sharedStrings.xml><?xml version="1.0" encoding="utf-8"?>
<sst xmlns="http://schemas.openxmlformats.org/spreadsheetml/2006/main" count="550" uniqueCount="365">
  <si>
    <t>Ja</t>
  </si>
  <si>
    <t>Nei</t>
  </si>
  <si>
    <t>Herav uunngåelige faste kostnader</t>
  </si>
  <si>
    <t>Ble foretaket registrert i Brønnøysundregistrene før 1. mars 2020?</t>
  </si>
  <si>
    <t>Er foretaket skattepliktig til Norge?</t>
  </si>
  <si>
    <t>Delvis</t>
  </si>
  <si>
    <t xml:space="preserve">Foretakets navn:  </t>
  </si>
  <si>
    <t>Post 6300 leie av lokale, men begrenset til kostnad for næringslokaler</t>
  </si>
  <si>
    <t>Post 6340 Lys og varme</t>
  </si>
  <si>
    <t>Post 6395 Renovasjon, vann, avløp, renhold, men bare i den grad kostnaden utgjør offentlige avgifter og gebyrer</t>
  </si>
  <si>
    <t>Post 6400 Leie maskiner, inventar, transportmidler o.l.</t>
  </si>
  <si>
    <t>Post 6700 Fremmed tjeneste (regnskap, revisjonshonorar, rådgivning o.l.), men begrenset til kostnad for revisjon og regnskap</t>
  </si>
  <si>
    <t>Post 6995 Elektronisk kommunikasjon, porto mv.</t>
  </si>
  <si>
    <t>Post 7040 Forsikring og avgift på transportmidler</t>
  </si>
  <si>
    <t>Post 7490 Kontingenter, men bare i den grad kostnaden er fradragsberettiget</t>
  </si>
  <si>
    <t>Post 7500 Forsikringspremie.</t>
  </si>
  <si>
    <t>Beregningsmodell for foretak med vesentlig omsetningsfall pga koronautbruddet</t>
  </si>
  <si>
    <t>Post 6310 i Næringsoppgave 1, leasingleie av bil</t>
  </si>
  <si>
    <t>Nei, men er eiers hovedinntektskilde</t>
  </si>
  <si>
    <t>Eventuelle kommentarer</t>
  </si>
  <si>
    <t>Svarkategori</t>
  </si>
  <si>
    <t>Søknadsperiode</t>
  </si>
  <si>
    <t>Har foretaket faste uunngåelige kostnader i perioden det søkes kompensasjon for?</t>
  </si>
  <si>
    <t>2. Beregning av omsetningsreduksjon</t>
  </si>
  <si>
    <t>Hvilken periode søker foretaket tilskudd for?</t>
  </si>
  <si>
    <t>1. Innledende vurdering av foretaket som vil søke om tilskudd</t>
  </si>
  <si>
    <t>Har foretaket et omsetningsfall på minimum 30 prosent som følge av koronapandemien?</t>
  </si>
  <si>
    <t>SKRIV INN OMSETNING I SAMMENLIGNINGSPERIODEN</t>
  </si>
  <si>
    <t>SKRIV INN OMSETNING I SØKNADSPERIODEN</t>
  </si>
  <si>
    <t>Grunnlag for utmåling av tilskuddet</t>
  </si>
  <si>
    <t>Skriv inn regnskapførers eller revisors honorar eksl. mva for utarbeidelse av bekreftelse</t>
  </si>
  <si>
    <t>Samlet kostnad i perioden</t>
  </si>
  <si>
    <t>NB! Foretak som er berettiget tilskudd vil også få dekt kostnader til utarbeidelse av bekreftelse fra regnskapsfører eller revisor.</t>
  </si>
  <si>
    <t>Kostnaden refunderes med 80 prosent, og inntil 10 000 kroner per søknad.</t>
  </si>
  <si>
    <t>Dyrestell. ref. forskriften § 3-2 (13. ledd)</t>
  </si>
  <si>
    <t>Bekreftelse av innhold i søknad om tilskudd for foretak med vesentlig omsetningsfall</t>
  </si>
  <si>
    <t>Hvilken organisasjonsform har foretaket?</t>
  </si>
  <si>
    <t>Selskapsform</t>
  </si>
  <si>
    <t>Aksjeselskap (AS)</t>
  </si>
  <si>
    <t>Ansvarlig selskap (ANS/DA)</t>
  </si>
  <si>
    <t>Enkeltpersonforetak (ENK)</t>
  </si>
  <si>
    <t>Samvirkeforetak (SA)</t>
  </si>
  <si>
    <t>Annet</t>
  </si>
  <si>
    <t>Næringskoder</t>
  </si>
  <si>
    <t>A - Jordbruk, skogbruk og fiske</t>
  </si>
  <si>
    <t>B - Bergverksdrift og utvinning</t>
  </si>
  <si>
    <t>C - Industri</t>
  </si>
  <si>
    <t>D - Elektrisitets-, gass-, damp- og varmtvannsforsyning</t>
  </si>
  <si>
    <t>E - Vannforsyning, avløps- og renovasjonsvirksomhet</t>
  </si>
  <si>
    <t>F - Bygge- og anleggsvirksomhet</t>
  </si>
  <si>
    <t>G - Varehandel, reparasjon av motorvogner</t>
  </si>
  <si>
    <t>H - Transport og lagring</t>
  </si>
  <si>
    <t>I - Overnattings- og serveringsvirksomhet</t>
  </si>
  <si>
    <t>J - Informasjon og kommunikasjon</t>
  </si>
  <si>
    <t>K - Finansierings- og forsikringsvirksomhet</t>
  </si>
  <si>
    <t>L - Omsetning og drift av fast eiendom</t>
  </si>
  <si>
    <t>M - Faglig, vitenskapelig og teknisk tjenesteyting</t>
  </si>
  <si>
    <t>N - Forretningsmessig tjenesteyting</t>
  </si>
  <si>
    <t>O - Offentlig administrasjon og forsvar, og trygdeordninger underlagt offentlig forvaltning</t>
  </si>
  <si>
    <t>P - Undervisning</t>
  </si>
  <si>
    <t>Q - Helse- og sosialtjenester</t>
  </si>
  <si>
    <t>R - Kulturell virksomhet, underholdning og fritidsaktiviteter</t>
  </si>
  <si>
    <t>S - Annen tjenesteyting</t>
  </si>
  <si>
    <t>T - Lønnet arbeid i private husholdninger</t>
  </si>
  <si>
    <t>U - Internasjonale organisasjoner og organer</t>
  </si>
  <si>
    <t>Driver foretaket virksomhet innen flere næringer</t>
  </si>
  <si>
    <t>Kontrollhandlinger</t>
  </si>
  <si>
    <t>Er næringskoden angitt i søknadsskjemaet i samsvar med din kjennskap til foretakets virksomhet?</t>
  </si>
  <si>
    <t>Ja, vi er foretakets regnskapsfører</t>
  </si>
  <si>
    <t>Ja, vi er foretakets revisor</t>
  </si>
  <si>
    <t>Samarbeidsform</t>
  </si>
  <si>
    <t>Er foretaket i et løpende kundeforhold med din bedrift</t>
  </si>
  <si>
    <t>Kommentarer / henvisninger</t>
  </si>
  <si>
    <t>Status</t>
  </si>
  <si>
    <t>Ikke aktuelt</t>
  </si>
  <si>
    <t>Utført</t>
  </si>
  <si>
    <t>Utstedte kreditnotaer</t>
  </si>
  <si>
    <t>Andre bokførte korreksjoner (manuelle posteringer)</t>
  </si>
  <si>
    <t>For foretak med langsiktige tilvirkningskontrakter:</t>
  </si>
  <si>
    <t>KONTROLL AV OMSETNING I SAMMENLIGNINGSPERIODEN</t>
  </si>
  <si>
    <t>KONTROLL AV OMSETNING I SØKNADSPERIODEN</t>
  </si>
  <si>
    <t>KONTROLL AV OMSETNING I BÅDE SAMMENLIGNINGS- OG SØKNADSPERIODEN</t>
  </si>
  <si>
    <t>KONTROLL AV ANNEN ØKONOMISK STØTTE</t>
  </si>
  <si>
    <t>KONTROLL AV FASTE UUNNGÅELIGE KOSTNADER</t>
  </si>
  <si>
    <t>Henvisning til hovedbokskonto, bilag, avtaler mv.</t>
  </si>
  <si>
    <t>Post 6300  - spesifikasjon</t>
  </si>
  <si>
    <t>Post 6310 - spesifikasjon</t>
  </si>
  <si>
    <t>Post 6340 - spesifikasjon</t>
  </si>
  <si>
    <t>Post 6395 - spesifikasjon</t>
  </si>
  <si>
    <t>Post 6400 - spesifikasjon</t>
  </si>
  <si>
    <t>Post 6700 - spesifikasjon</t>
  </si>
  <si>
    <t>Post 6995 - spesifikasjon</t>
  </si>
  <si>
    <t>Post 7040 - spesifikasjon</t>
  </si>
  <si>
    <t>Post 7490 - spesifikasjon</t>
  </si>
  <si>
    <t>Post 7500 - spesifikasjon</t>
  </si>
  <si>
    <t>Netto rentekostnad - spesifikasjon</t>
  </si>
  <si>
    <t>Dyrestell, lønn mv. - spesifikasjon</t>
  </si>
  <si>
    <t>Har foretaket vært overdrager eller overtager i fisjon som er registrert gjennomført 1. januar 2020 eller senere?</t>
  </si>
  <si>
    <t>Driver foretaket virksomhet som er lovlig (dvs. har nødvendige tillatelser, godkjenninger, registreringer, bevilgninger mv.?</t>
  </si>
  <si>
    <t>Driver foretaket innen næringer som IKKE omfattes av kompensasjonsordningen, 
ref. forskriften § 1-3?</t>
  </si>
  <si>
    <t>Er foretaket under konkursbehandling, registrert som under avvikling i Foretaksregistert, eller har personer med ledende roller som er ilagt konkurskarantene?</t>
  </si>
  <si>
    <t>4. Faste kostnader</t>
  </si>
  <si>
    <t>Har foretaket søkt om og/eller fått utbetalt erstatning via forsikringsordning, som ledd i rettsprosess, voldgift eller gjennom andre kilder og som dekker den samme skaden?</t>
  </si>
  <si>
    <t>Nei, men planlegger å søke</t>
  </si>
  <si>
    <t>Nei, og kommer ikke til å søke</t>
  </si>
  <si>
    <t xml:space="preserve"> Sum faste uunngåelige kostnader i perioden det søkes kompensasjon for</t>
  </si>
  <si>
    <t xml:space="preserve"> Omsetningsreduksjon i kroner</t>
  </si>
  <si>
    <t xml:space="preserve"> Omsetningsreduksjon i prosent</t>
  </si>
  <si>
    <t xml:space="preserve"> Justeringsfaktor for kompensasjon</t>
  </si>
  <si>
    <t xml:space="preserve"> Krav til minimum omsetningsreduksjon</t>
  </si>
  <si>
    <r>
      <rPr>
        <b/>
        <i/>
        <sz val="11"/>
        <color rgb="FFFF0000"/>
        <rFont val="Calibri"/>
        <family val="2"/>
        <scheme val="minor"/>
      </rPr>
      <t>NB!</t>
    </r>
    <r>
      <rPr>
        <i/>
        <sz val="11"/>
        <color rgb="FFFF0000"/>
        <rFont val="Calibri"/>
        <family val="2"/>
        <scheme val="minor"/>
      </rPr>
      <t xml:space="preserve"> Trykk </t>
    </r>
    <r>
      <rPr>
        <i/>
        <sz val="14"/>
        <color rgb="FFFF0000"/>
        <rFont val="Calibri"/>
        <family val="2"/>
        <scheme val="minor"/>
      </rPr>
      <t>+</t>
    </r>
    <r>
      <rPr>
        <i/>
        <sz val="11"/>
        <color rgb="FFFF0000"/>
        <rFont val="Calibri"/>
        <family val="2"/>
        <scheme val="minor"/>
      </rPr>
      <t xml:space="preserve"> i venstremarg for spesifikasjoner (cellene er gruppert)</t>
    </r>
  </si>
  <si>
    <t>ANDRE TILSKUDD SOM SKAL REGNES SOM OMSETNING</t>
  </si>
  <si>
    <t>I 2019</t>
  </si>
  <si>
    <t>I jan. og feb. 2020</t>
  </si>
  <si>
    <t>NB! modellen tar kun høyde for privateide foretak (dvs. ingen unntakstilfeller)</t>
  </si>
  <si>
    <t>Direkte overliggende foretak (av foretak A)</t>
  </si>
  <si>
    <t>Hvis direkte overliggende selskap har relasjoner mellom seg, må du angi eierandelene i denne matrisen.</t>
  </si>
  <si>
    <t>Overført andel i foretak A gitt interne relasjoner mellom overliggende foretak</t>
  </si>
  <si>
    <t>Fra sist godkjente årsregnskap</t>
  </si>
  <si>
    <t>Beløp til A sin eierandel</t>
  </si>
  <si>
    <t>Selskapsnavn</t>
  </si>
  <si>
    <t>org.nr.</t>
  </si>
  <si>
    <r>
      <t xml:space="preserve">Eierandel i </t>
    </r>
    <r>
      <rPr>
        <b/>
        <sz val="11"/>
        <color theme="1"/>
        <rFont val="Calibri"/>
        <family val="2"/>
        <scheme val="minor"/>
      </rPr>
      <t>A</t>
    </r>
    <r>
      <rPr>
        <sz val="11"/>
        <color theme="1"/>
        <rFont val="Calibri"/>
        <family val="2"/>
        <scheme val="minor"/>
      </rPr>
      <t xml:space="preserve"> %</t>
    </r>
  </si>
  <si>
    <t>Foretak F</t>
  </si>
  <si>
    <t>Foretak G</t>
  </si>
  <si>
    <t>Foretak E</t>
  </si>
  <si>
    <t>Klassifisering</t>
  </si>
  <si>
    <t xml:space="preserve">Omsetning </t>
  </si>
  <si>
    <t>Antall ansatte</t>
  </si>
  <si>
    <t>Balansesum</t>
  </si>
  <si>
    <t>Omsetning</t>
  </si>
  <si>
    <t>Foretak A (mitt foretak)</t>
  </si>
  <si>
    <t>Foretak A</t>
  </si>
  <si>
    <t>Direkte underliggende foretak (av foretak A)</t>
  </si>
  <si>
    <r>
      <rPr>
        <b/>
        <sz val="11"/>
        <color theme="1"/>
        <rFont val="Calibri"/>
        <family val="2"/>
        <scheme val="minor"/>
      </rPr>
      <t>A</t>
    </r>
    <r>
      <rPr>
        <sz val="11"/>
        <color theme="1"/>
        <rFont val="Calibri"/>
        <family val="2"/>
        <scheme val="minor"/>
      </rPr>
      <t xml:space="preserve"> sin eierandel %</t>
    </r>
  </si>
  <si>
    <t>Foretak B</t>
  </si>
  <si>
    <t>Foretak C</t>
  </si>
  <si>
    <t>Foretak D</t>
  </si>
  <si>
    <t>…..</t>
  </si>
  <si>
    <t>6. Kontroll mot eventuelle begrensninger av tilskuddet</t>
  </si>
  <si>
    <t>Sum grunnlag for klassifisering som SMB</t>
  </si>
  <si>
    <t>Medium</t>
  </si>
  <si>
    <t>Liten</t>
  </si>
  <si>
    <t>Mikro</t>
  </si>
  <si>
    <t>Stor</t>
  </si>
  <si>
    <t>Ansatte</t>
  </si>
  <si>
    <t>Omsetning (mill)</t>
  </si>
  <si>
    <t>Balanse</t>
  </si>
  <si>
    <t>Klassifisering:</t>
  </si>
  <si>
    <t>NB! Hvis arkfanen "Eierstruktur" er fylt ut kan disse tallene hentes derifra.</t>
  </si>
  <si>
    <t>Honorar til utbetaling (80 prosent)</t>
  </si>
  <si>
    <t>Lønn og andre personalkostnader</t>
  </si>
  <si>
    <t>Varekostnad</t>
  </si>
  <si>
    <t>Endring i beholdning av varer under tilvirkning og ferdig tilvirkede varer</t>
  </si>
  <si>
    <t>Avskrivning på varige driftsmidler og immaterielle eiendeler</t>
  </si>
  <si>
    <t>Annen driftskostnad (inkludert faste uunngåelige kostnader)</t>
  </si>
  <si>
    <t>Netto rentekostnader/- netto renteinntekt (det er de samme rentene som inngår som faste uunngåelige kostnader som kan regnes med, men slik at netto renteinntekt skal regnes med)</t>
  </si>
  <si>
    <t>Offentlig tilskudd, erstatningsutbetaling og annen dekning for nevnte kostnader (men ikke tilskudd som dekker tapt varelager)</t>
  </si>
  <si>
    <t>Omsetning av varer og tjenester i tilskuddsperioden</t>
  </si>
  <si>
    <t>Offentlig tilskudd, erstatningsutbetaling og annen dekning av inntektsbortfall (dette gjelder både tilskudd som er inkludert i omsetningen ved beregning av omsetningsfall og andre tilskudd. Tilskudd etter denne ordningen er eneste unntak.)</t>
  </si>
  <si>
    <t>Sum inntekter</t>
  </si>
  <si>
    <t>Sum kostnader</t>
  </si>
  <si>
    <t>Inntekter i tilskuddsperioden</t>
  </si>
  <si>
    <t>Kostnader i tilskuddsperioden</t>
  </si>
  <si>
    <t xml:space="preserve"> Driftsresultat i tilskuddsperioden</t>
  </si>
  <si>
    <t xml:space="preserve"> Klassifisering av foretaket</t>
  </si>
  <si>
    <t xml:space="preserve"> Maksimalt tilskudd i prosent av underskudd</t>
  </si>
  <si>
    <t xml:space="preserve"> Maksimalt tilskudd i kroner av underskudd</t>
  </si>
  <si>
    <t>3. Beregning av driftsresultat</t>
  </si>
  <si>
    <t>Er foretaket registrert i AA-registeret på tildelingstidspunktet, og har ansatte? (minst en ansatt må ha fått utbetalt lønn i minimum en måned i perioden fra august 2019 til mars 2020)</t>
  </si>
  <si>
    <t>Har foretaket et omsetningsfall på minimum 30 prosent, som hovedsakelig skyldes koronapandemien?</t>
  </si>
  <si>
    <t xml:space="preserve"> Estimert tilskudd etter sjekk mot maksimalbegrensninger</t>
  </si>
  <si>
    <t>Har foretaket vært overdrager eller overtager i fisjon som er registrert gjennomført 1. mars 2020 eller senere?</t>
  </si>
  <si>
    <t>Har foretaket rapportert, betalt og kan dokumentere iht til forskriften § 2-6? 
(f. eks eierstruktur, bankkonto, betaling av skatter og avgifter, levert skattemelding mv.)</t>
  </si>
  <si>
    <t>Driver foretaket innen næringer som IKKE omfattes av kompensasjonsordningen?
jf. forskriften § 1-3 første ledd?</t>
  </si>
  <si>
    <t>Ja, men etter unntak, jf. forskriften § 1-3 annet ledd</t>
  </si>
  <si>
    <t>Oppgi antall ansatte i foretaket fra sist godkjente årsregnskap</t>
  </si>
  <si>
    <t>Oppgi omsetning i foretaket fra sist godkjente årsregnskap</t>
  </si>
  <si>
    <t>Oppgi balansesum i foretaket fra sist godkjente årsregnskap</t>
  </si>
  <si>
    <t>Netto rentekostnad  jf. forskriften § 3-2 (3. ledd)</t>
  </si>
  <si>
    <t>Dyrestell, lønn mv. jf. forskriften § 3-2 (13. ledd)</t>
  </si>
  <si>
    <t>Kostnader til myndighetspålagt tilsyn og kontroll  
jf. forskriften § 3-2 (13. ledd)</t>
  </si>
  <si>
    <t>Medlemskontingent til landsdelsskap eller destinasjonsselskap 
jf. forskriften § 3-2 (14. ledd)</t>
  </si>
  <si>
    <t>Netto tilskudd og erstatning for varelager, inklusive kostnader til bekreftelse</t>
  </si>
  <si>
    <t>Foreligger det en signert oppdragsavtale mellom foretaket og din bedrift om utarbeidelse/bekreftelse av søknad om tilskudd?</t>
  </si>
  <si>
    <t>KONTROLLHANDLINGER</t>
  </si>
  <si>
    <t>Skriv inn foretakets organisasjonsnummer (9 siffer)</t>
  </si>
  <si>
    <t>Er foretaket registrert i AA-registeret på tildelingstidspunktet, og har ansatte? (minst en ansatt må ha fått utbetalt lønn i minimum en måned i perioden fra august 2019 til september 2020).</t>
  </si>
  <si>
    <t>Leverte varer eller utførte tjenester</t>
  </si>
  <si>
    <t>Ta et tilfeldig utvalg på 5 salgsbilag i sammenligningsperioden og kontroller om det foreligger underliggende dokumentasjon som viser at inntekten er riktig periodisert</t>
  </si>
  <si>
    <t>Ta et tilfeldig utvalg av kreditnotaene som tilsvarer 20 % av kreditnotaene i perioden etter sammenligningsperioden (minimum 2 og maksimum 5) og kontroller om det foreligger dokumentasjon som tilsier at kreditnotaen er reell og om de er tatt med i rett periode.</t>
  </si>
  <si>
    <t xml:space="preserve">Ta et tilfeldig utvalg korreksjoner i sammenligningsperioden som tilsvarer 20 % av antall korreksjoner (minimum 2 og maksimum 5) og kontroller om det foreligger dokumentasjon som tilsier at korreksjonen er reell og tatt med i rett periode. </t>
  </si>
  <si>
    <t xml:space="preserve"> Kontroller om rapportert omsetning for tilvirkningskontraktene er basert på løpende avregnings metode, inkludert fortjeneste.</t>
  </si>
  <si>
    <t>Ta et tilfeldig utvalg på 5 salgsbilag i perioden etter tilskuddsperioden og kontroller om det foreligger underliggende dokumentasjon som viser at inntekten er riktig periodisert</t>
  </si>
  <si>
    <t>For foretak med kontantomsetning</t>
  </si>
  <si>
    <t>Kontroller at alle dagsoppgjør i tilskuddsperioden er tatt med som omsetning i perioden.</t>
  </si>
  <si>
    <t>Utstedte kreditnota</t>
  </si>
  <si>
    <t>Ta et tilfeldig utvalg av kreditnotaene som tilsvarer 20 % av kreditnotaene i tilskuddsperioden (minimum 2 og maksimum 5) og kontroller om det foreligger dokumentasjon som tilsier at kreditnotaen er reell og om de er tatt med i rett periode</t>
  </si>
  <si>
    <t>Ta et tilfeldig utvalg korreksjoner i tilskuddsperioden som tilsvarer 20 % av antall korreksjoner (minimum 2 og maksimum 5) og kontroller om det foreligger dokumentasjon som tilsier at korreksjonen er reell og tatt med i rett periode</t>
  </si>
  <si>
    <t>Er rapportert omsetning for tilvirkningskontraktene basert på løpende avregnings metode, inkludert fortjeneste?</t>
  </si>
  <si>
    <t>Foreligger det en oppstilling som underbygger omsetningstallene (f. eks arkfanen "Beregningsmodell") som ligger til grunn for søknaden (forskriften § 4-6) som inneholder…</t>
  </si>
  <si>
    <t>Henvisning til relevant regnskapsmateriale?</t>
  </si>
  <si>
    <t>Informasjon om hvordan omsetningen er periodisert?</t>
  </si>
  <si>
    <t>Krav til rapportert omsetning i søknaden</t>
  </si>
  <si>
    <t>Forespør virksomhetens ledelse om de har mottatt annet tilskudd eller erstatning for inntektsbortfall i forbindelse med virusutbruddet, og kontroller at det er tatt med i søknaden.  jf. forskriften § 2-2 annet ledd.</t>
  </si>
  <si>
    <t>Gjennomgå avstemming av bankkontoer for utgangen av tilskuddsperioden og kontroller at det ikke foreligger åpne poster på innbetalte, ikke bokførte offentlige tilskudd som skulle vært tatt hensyn til i søknaden</t>
  </si>
  <si>
    <t>Foreligger det en oppstilling som underbygger faste uunngåelige kostnader i søknaden? Dette kan f eks være arkfanen «Beregningsmodell» i denne Excel-filen</t>
  </si>
  <si>
    <t>Inneholder oppstillingen henvisning til relevant regnskapsmateriale og informasjon om hvordan kostnaden er periodisert?</t>
  </si>
  <si>
    <t>Ta et tilfeldig utvalg underlagsdokumentasjon (kostnadsbilag, avtaler o.l.) pr post i oppstillingen, som totalt utgjør 20 % av kostnadene pr post (minimum 2 og maksimum 5) og kontroller følgende:</t>
  </si>
  <si>
    <t>1) Bekreft at kostnaden(e) kvalifiserer til å være fast og uunngåelig</t>
  </si>
  <si>
    <t>3) Bekreft at kostnaden kan henføres til angitt post i søknaden</t>
  </si>
  <si>
    <r>
      <rPr>
        <b/>
        <sz val="11"/>
        <color theme="1"/>
        <rFont val="Calibri"/>
        <family val="2"/>
        <scheme val="minor"/>
      </rPr>
      <t xml:space="preserve">Post 6300 </t>
    </r>
    <r>
      <rPr>
        <sz val="11"/>
        <color theme="1"/>
        <rFont val="Calibri"/>
        <family val="2"/>
        <scheme val="minor"/>
      </rPr>
      <t>leie av lokale, men begrenset til kostnad for næringslokaler</t>
    </r>
  </si>
  <si>
    <r>
      <rPr>
        <b/>
        <sz val="11"/>
        <color theme="1"/>
        <rFont val="Calibri"/>
        <family val="2"/>
        <scheme val="minor"/>
      </rPr>
      <t>Post 6310</t>
    </r>
    <r>
      <rPr>
        <sz val="11"/>
        <color theme="1"/>
        <rFont val="Calibri"/>
        <family val="2"/>
        <scheme val="minor"/>
      </rPr>
      <t xml:space="preserve"> i Næringsoppgave 1, leasingleie av bil</t>
    </r>
  </si>
  <si>
    <r>
      <rPr>
        <b/>
        <sz val="11"/>
        <color theme="1"/>
        <rFont val="Calibri"/>
        <family val="2"/>
        <scheme val="minor"/>
      </rPr>
      <t>Post 6340</t>
    </r>
    <r>
      <rPr>
        <sz val="11"/>
        <color theme="1"/>
        <rFont val="Calibri"/>
        <family val="2"/>
        <scheme val="minor"/>
      </rPr>
      <t xml:space="preserve"> Lys og varme</t>
    </r>
  </si>
  <si>
    <r>
      <rPr>
        <b/>
        <sz val="11"/>
        <color theme="1"/>
        <rFont val="Calibri"/>
        <family val="2"/>
        <scheme val="minor"/>
      </rPr>
      <t>Post 6395</t>
    </r>
    <r>
      <rPr>
        <sz val="11"/>
        <color theme="1"/>
        <rFont val="Calibri"/>
        <family val="2"/>
        <scheme val="minor"/>
      </rPr>
      <t xml:space="preserve"> Renovasjon, vann, avløp, renhold, men bare i den grad kostnaden utgjør offentlige avgifter og gebyrer</t>
    </r>
  </si>
  <si>
    <r>
      <rPr>
        <b/>
        <sz val="11"/>
        <color theme="1"/>
        <rFont val="Calibri"/>
        <family val="2"/>
        <scheme val="minor"/>
      </rPr>
      <t>Post 6400</t>
    </r>
    <r>
      <rPr>
        <sz val="11"/>
        <color theme="1"/>
        <rFont val="Calibri"/>
        <family val="2"/>
        <scheme val="minor"/>
      </rPr>
      <t xml:space="preserve"> Leie maskiner, inventar, transportmidler o.l.</t>
    </r>
  </si>
  <si>
    <r>
      <rPr>
        <b/>
        <sz val="11"/>
        <color theme="1"/>
        <rFont val="Calibri"/>
        <family val="2"/>
        <scheme val="minor"/>
      </rPr>
      <t>Post 6700</t>
    </r>
    <r>
      <rPr>
        <sz val="11"/>
        <color theme="1"/>
        <rFont val="Calibri"/>
        <family val="2"/>
        <scheme val="minor"/>
      </rPr>
      <t xml:space="preserve"> Fremmed tjeneste (regnskap, revisjonshonorar, rådgivning o.l.), men begrenset til kostnad for revisjon og regnskap</t>
    </r>
  </si>
  <si>
    <r>
      <rPr>
        <b/>
        <sz val="11"/>
        <color theme="1"/>
        <rFont val="Calibri"/>
        <family val="2"/>
        <scheme val="minor"/>
      </rPr>
      <t>Post 6995</t>
    </r>
    <r>
      <rPr>
        <sz val="11"/>
        <color theme="1"/>
        <rFont val="Calibri"/>
        <family val="2"/>
        <scheme val="minor"/>
      </rPr>
      <t xml:space="preserve"> Elektronisk kommunikasjon, porto mv.</t>
    </r>
  </si>
  <si>
    <r>
      <rPr>
        <b/>
        <sz val="11"/>
        <color theme="1"/>
        <rFont val="Calibri"/>
        <family val="2"/>
        <scheme val="minor"/>
      </rPr>
      <t>Post 7040</t>
    </r>
    <r>
      <rPr>
        <sz val="11"/>
        <color theme="1"/>
        <rFont val="Calibri"/>
        <family val="2"/>
        <scheme val="minor"/>
      </rPr>
      <t xml:space="preserve"> Forsikring og avgift på transportmidler</t>
    </r>
  </si>
  <si>
    <r>
      <rPr>
        <b/>
        <sz val="11"/>
        <color theme="1"/>
        <rFont val="Calibri"/>
        <family val="2"/>
        <scheme val="minor"/>
      </rPr>
      <t>Post 7490</t>
    </r>
    <r>
      <rPr>
        <sz val="11"/>
        <color theme="1"/>
        <rFont val="Calibri"/>
        <family val="2"/>
        <scheme val="minor"/>
      </rPr>
      <t xml:space="preserve"> Kontingenter, men bare i den grad kostnaden er fradragsberettiget</t>
    </r>
  </si>
  <si>
    <r>
      <rPr>
        <b/>
        <sz val="11"/>
        <color theme="1"/>
        <rFont val="Calibri"/>
        <family val="2"/>
        <scheme val="minor"/>
      </rPr>
      <t>Post 7500</t>
    </r>
    <r>
      <rPr>
        <sz val="11"/>
        <color theme="1"/>
        <rFont val="Calibri"/>
        <family val="2"/>
        <scheme val="minor"/>
      </rPr>
      <t xml:space="preserve"> Forsikringspremie.</t>
    </r>
  </si>
  <si>
    <r>
      <rPr>
        <b/>
        <sz val="11"/>
        <color theme="1"/>
        <rFont val="Calibri"/>
        <family val="2"/>
        <scheme val="minor"/>
      </rPr>
      <t>Dyrestell</t>
    </r>
    <r>
      <rPr>
        <sz val="11"/>
        <color theme="1"/>
        <rFont val="Calibri"/>
        <family val="2"/>
        <scheme val="minor"/>
      </rPr>
      <t>. ref. forskriften § 3-2 (13. ledd)</t>
    </r>
  </si>
  <si>
    <r>
      <rPr>
        <b/>
        <sz val="11"/>
        <color theme="1"/>
        <rFont val="Calibri"/>
        <family val="2"/>
        <scheme val="minor"/>
      </rPr>
      <t>Netto rentekostnad og lønn mv</t>
    </r>
    <r>
      <rPr>
        <sz val="11"/>
        <color theme="1"/>
        <rFont val="Calibri"/>
        <family val="2"/>
        <scheme val="minor"/>
      </rPr>
      <t>.  ref. forskriften § 3-2 (3. ledd)</t>
    </r>
  </si>
  <si>
    <t>OPPFØLGING HVIS DET ER AVDEKKET FEIL</t>
  </si>
  <si>
    <t>Revisor eller autorisert regnskapsfører kan bare avgi sin bekreftelse dersom kontrollhandlingene ikke har avdekket feil. Hvis en kontrollhandling har avdekket feil, må foretaket korrigere feilen i søknaden. Kontrollhandlingen på den aktuelle posten må utføres på nytt.</t>
  </si>
  <si>
    <t>Bekreftelse kan heller ikke avgis hvis revisoren eller regnskapsføreren har kjennskap til at søkeren for øvrig har gitt uriktige opplysninger i søknaden.</t>
  </si>
  <si>
    <t xml:space="preserve"> Konklusjon </t>
  </si>
  <si>
    <r>
      <t xml:space="preserve">Klassifisering i relasjon til </t>
    </r>
    <r>
      <rPr>
        <b/>
        <sz val="11"/>
        <color theme="1"/>
        <rFont val="Calibri"/>
        <family val="2"/>
        <scheme val="minor"/>
      </rPr>
      <t>A</t>
    </r>
  </si>
  <si>
    <t>Konsolidering</t>
  </si>
  <si>
    <t>Andel til A</t>
  </si>
  <si>
    <t>Kontroller at samlede tall for antall ansatte, omsetning og balansesum som er lagt til grunn i oppstillingen, er under grenseverdiene i forskriften § 1-5 første ledd.</t>
  </si>
  <si>
    <t>KONTROLL HVIS FORETAKET SØKER ETTER REGLENE FOR SMÅ FORETAK</t>
  </si>
  <si>
    <t>Innhent oppdatert aksjeeierbok eller oversikt over deltakere, og kontroller at foretak som i henhold til aksjeeierboken/deltakeroversikten har mer enn 25 prosent av eierandelene eller stemmene er tatt med i oppstillingen</t>
  </si>
  <si>
    <t>EIERE</t>
  </si>
  <si>
    <t>for eiere som er ført opp med eier- eller stemmeandel over 50 prosent er tatt med i oppstillingen med 100 prosent</t>
  </si>
  <si>
    <t>Velg ut to foretak fra oppstillingen og kontroller at antall ansatte, omsetning og balansesum fra siste årsregnskap…</t>
  </si>
  <si>
    <t>for andre eiere er tatt med i oppstillingen med forholdsmessig andel</t>
  </si>
  <si>
    <t>Ta utgangspunkt i oppstillingen over foretakets eller konsernets beregnede underskudd i tilskuddsperioden, jf. forskriften § 4-6 tredje ledd.</t>
  </si>
  <si>
    <t>Kontroller at oppstillingen viser et beregnet underskudd for perioden og at beløpet stemmer med det som er oppgitt i søknaden.</t>
  </si>
  <si>
    <t>Kontroller at varekostnaden tilhører tilskuddsperioden.</t>
  </si>
  <si>
    <t>Kontroller at kostnadsført beholdningsendring samsvarer med periodens fakturering/avregning.</t>
  </si>
  <si>
    <t>Kontroller at avskrivning på varige driftsmidler og immaterielle eiendeler tilhører tilskuddsperioden.</t>
  </si>
  <si>
    <t>Ta et tilfeldig utvalg på 5 bilag som ikke er ført som fast uunngåelig kostnad etter forskriften, og kontroller at kostnaden tilhører tilskuddsperioden.</t>
  </si>
  <si>
    <t>Medlemskontingent til landsdelsskap eller destinasjonsselskap jf. forskriften § 3-2 (14. ledd)</t>
  </si>
  <si>
    <t>Kostnader til myndighetspålagt tilsyn og kontroll jf. forskriften § 3-2 (13. ledd)</t>
  </si>
  <si>
    <r>
      <rPr>
        <b/>
        <sz val="11"/>
        <color theme="1"/>
        <rFont val="Calibri"/>
        <family val="2"/>
        <scheme val="minor"/>
      </rPr>
      <t>Kostnader til myndighetspålagt tilsyn og kontroll</t>
    </r>
    <r>
      <rPr>
        <sz val="11"/>
        <color theme="1"/>
        <rFont val="Calibri"/>
        <family val="2"/>
        <scheme val="minor"/>
      </rPr>
      <t xml:space="preserve"> jf. forskriften § 3-2 (13. ledd)</t>
    </r>
  </si>
  <si>
    <r>
      <rPr>
        <b/>
        <sz val="11"/>
        <color theme="1"/>
        <rFont val="Calibri"/>
        <family val="2"/>
        <scheme val="minor"/>
      </rPr>
      <t>Medlemskontingent til landsdelsskap eller destinasjonsselskap</t>
    </r>
    <r>
      <rPr>
        <sz val="11"/>
        <color theme="1"/>
        <rFont val="Calibri"/>
        <family val="2"/>
        <scheme val="minor"/>
      </rPr>
      <t xml:space="preserve"> jf. forskriften § 3-2 (14. ledd)</t>
    </r>
  </si>
  <si>
    <t>Ta et tilfeldig utvalg av 5 varetyper som er oppgitt i oppstillingen, og kontroller mot bokføringsbilagene som det er henvist til at:</t>
  </si>
  <si>
    <t>KONTROLLER AT…</t>
  </si>
  <si>
    <t>FOR MELLOMSTORE OG STORE SELSKAPER</t>
  </si>
  <si>
    <t>Det er avdekket feil. Forholdene må korrigeres og kontrollhandling må utføres på nytt</t>
  </si>
  <si>
    <t>Bekreftelse kan gis (ingen feil er avdekket)</t>
  </si>
  <si>
    <t xml:space="preserve"> Estimert erstatningsbeløp </t>
  </si>
  <si>
    <t>Firmanavn</t>
  </si>
  <si>
    <t>Org. nummer</t>
  </si>
  <si>
    <t>Omsetning sist godkjente regnskapsår</t>
  </si>
  <si>
    <t xml:space="preserve">Eierstruktur må kartlegges og synliggjøres fordi foretaket som søker om tilskudd skal klassifiseres som enten "Mikro", "Liten", "Mellomstor" eller "Stor". </t>
  </si>
  <si>
    <r>
      <t xml:space="preserve">Det sentrale poenget er at dersom foretaket som søker om kompensasjon er del av en eierstruktur, må det dokumenteres </t>
    </r>
    <r>
      <rPr>
        <b/>
        <i/>
        <sz val="11"/>
        <color theme="1"/>
        <rFont val="Calibri"/>
        <family val="2"/>
        <scheme val="minor"/>
      </rPr>
      <t>OM</t>
    </r>
    <r>
      <rPr>
        <i/>
        <sz val="11"/>
        <color theme="1"/>
        <rFont val="Calibri"/>
        <family val="2"/>
        <scheme val="minor"/>
      </rPr>
      <t xml:space="preserve"> årsverk, omsetning og balansesum i underliggende og / eller overliggende foretak </t>
    </r>
    <r>
      <rPr>
        <b/>
        <i/>
        <sz val="11"/>
        <color theme="1"/>
        <rFont val="Calibri"/>
        <family val="2"/>
        <scheme val="minor"/>
      </rPr>
      <t>skal medregnes i klassifiseringen eller ikke</t>
    </r>
    <r>
      <rPr>
        <i/>
        <sz val="11"/>
        <color theme="1"/>
        <rFont val="Calibri"/>
        <family val="2"/>
        <scheme val="minor"/>
      </rPr>
      <t>.</t>
    </r>
  </si>
  <si>
    <t>NB! følgende begrensninger gjelder!</t>
  </si>
  <si>
    <r>
      <t xml:space="preserve">Skjemaet tar kun høyde for maksimalt </t>
    </r>
    <r>
      <rPr>
        <b/>
        <i/>
        <sz val="11"/>
        <color theme="1"/>
        <rFont val="Calibri"/>
        <family val="2"/>
        <scheme val="minor"/>
      </rPr>
      <t>tre direkte overliggende foretak</t>
    </r>
    <r>
      <rPr>
        <i/>
        <sz val="11"/>
        <color theme="1"/>
        <rFont val="Calibri"/>
        <family val="2"/>
        <scheme val="minor"/>
      </rPr>
      <t xml:space="preserve"> (eiere / investorer), og relasjoner (eierskap) mellom de. Hvis flere enn tre eiere / investorer kan ikke skjemaet benyttes!</t>
    </r>
  </si>
  <si>
    <t>FORETAK A</t>
  </si>
  <si>
    <t>UNDERLIGGENDE FORETAK</t>
  </si>
  <si>
    <t>Skjemaet "Eierstruktur" tar utgangspunkt i foretaket som søker om kompensasjon, og ser på direkte overliggende foretak / investorer (eiere) og eventuelle underliggende foretak (som søkerforetaket har eierandeler / stemmerett i).</t>
  </si>
  <si>
    <t>Hvis foretak A (søker) har eierskap i andre foretak (underliggende) skal det angis hvem dette er. Det skal også angis hvor høy eierandelen er i form av en prosentsats. Eierandelen skal enten angis i økonomisk eierandel eller stemmerett (den høyeste).</t>
  </si>
  <si>
    <t>Skriv inn opplysninger om underliggende foretak, herunder:</t>
  </si>
  <si>
    <t>Eierandel i prosent (den høyeste av økonomisk eierandel og stemmerett)</t>
  </si>
  <si>
    <t>Balansesum sist godkjente regnskapsår</t>
  </si>
  <si>
    <t xml:space="preserve">For foretak A (søker) skal 100 prosent av antall ansatte, omsetning og balansesum telles med i klassifiseringen. </t>
  </si>
  <si>
    <t>Dersom foretak A (søker) eier mindre enn 25 prosent skal ikke underliggende foretak regnes med i klassifiseringen. Dersom foretak A (søker) eier mellom 25 og 50 prosent skal forholdsmessig prosentandel (dvs lik eierandelen) telles med i klassifiseringen.</t>
  </si>
  <si>
    <t>Dersom foretak A (søker) eier mer enn 50 prosent av underliggende foretak skal 100 prosent av omsetning, ansatte og balansesum i underliggende foretak regnes med i klassifiseringen av foretak A (søker).</t>
  </si>
  <si>
    <t>NB! Dersom foretak A (søker ) har flere enn 7 underliggende foretak kan du legge til ekstra rader. Husk å kopiere formlene i tilfelle (opphev arkbeskyttelse først) fra kolonne G til L, slik at totalsummene (i kolonne J til L) blir riktige.</t>
  </si>
  <si>
    <t>OVERLIGGENDE FORETAK</t>
  </si>
  <si>
    <r>
      <t xml:space="preserve">Foretaket som </t>
    </r>
    <r>
      <rPr>
        <b/>
        <sz val="11"/>
        <color theme="1"/>
        <rFont val="Calibri"/>
        <family val="2"/>
        <scheme val="minor"/>
      </rPr>
      <t>søker om kompensasjon</t>
    </r>
    <r>
      <rPr>
        <sz val="11"/>
        <color theme="1"/>
        <rFont val="Calibri"/>
        <family val="2"/>
        <scheme val="minor"/>
      </rPr>
      <t xml:space="preserve"> er klassifisert som "Foretak A". Start med å fylle ut informasjon om dette foretaket, herunder:</t>
    </r>
  </si>
  <si>
    <t>Antall ansatte sist godkjente regnskapsår (bruk gjerne gjennomsnittlig antall ansatte hvis foretaket har rekruttert nye medarbeidere og/eller hatt avganger i løpet av året)</t>
  </si>
  <si>
    <r>
      <t xml:space="preserve">Skjemaet tar kun høyde for </t>
    </r>
    <r>
      <rPr>
        <b/>
        <i/>
        <sz val="11"/>
        <color theme="1"/>
        <rFont val="Calibri"/>
        <family val="2"/>
        <scheme val="minor"/>
      </rPr>
      <t>direkte underliggende foretak</t>
    </r>
    <r>
      <rPr>
        <i/>
        <sz val="11"/>
        <color theme="1"/>
        <rFont val="Calibri"/>
        <family val="2"/>
        <scheme val="minor"/>
      </rPr>
      <t xml:space="preserve">  og </t>
    </r>
    <r>
      <rPr>
        <b/>
        <i/>
        <sz val="11"/>
        <color theme="1"/>
        <rFont val="Calibri"/>
        <family val="2"/>
        <scheme val="minor"/>
      </rPr>
      <t>direkte overliggende foretak</t>
    </r>
    <r>
      <rPr>
        <i/>
        <sz val="11"/>
        <color theme="1"/>
        <rFont val="Calibri"/>
        <family val="2"/>
        <scheme val="minor"/>
      </rPr>
      <t xml:space="preserve"> (eiere / investorer). Altså ett nivå ned og ett nivå opp. Hvis eierstrukturen strekker seg utover ett nivå kan ikke skjemaet benyttes!</t>
    </r>
  </si>
  <si>
    <r>
      <t xml:space="preserve">Skjemaet tar kun høyde for at </t>
    </r>
    <r>
      <rPr>
        <b/>
        <i/>
        <sz val="11"/>
        <color theme="1"/>
        <rFont val="Calibri"/>
        <family val="2"/>
        <scheme val="minor"/>
      </rPr>
      <t>overliggende foretak er private</t>
    </r>
    <r>
      <rPr>
        <i/>
        <sz val="11"/>
        <color theme="1"/>
        <rFont val="Calibri"/>
        <family val="2"/>
        <scheme val="minor"/>
      </rPr>
      <t xml:space="preserve"> (dvs. ikke offentlige foretak da de som hovedregel ikke er berettiget tilskudd, og heller ikke offentlige foretak som er unntakstilfeller (universiteter mv) </t>
    </r>
  </si>
  <si>
    <t xml:space="preserve">Det skal også angis om overliggende foretak har eierskap i hverandre. Dette har betydning for om deres eierandel i A (søker) skal vurderes samlet eller ikke. </t>
  </si>
  <si>
    <t>Vi anbefaler her at du starter med å angi hvem de overliggende foretakene er og deres direkte eierandel i foretak A (søker), altså:</t>
  </si>
  <si>
    <t>For eksempel eier "Foretak F" 45 prosent av "Foretak E", og "Foretak E" eier 75 prosent av "Foretak G", slik:</t>
  </si>
  <si>
    <t>I eksempelet ovenfor eier "Foretak F" mindre enn 50 prosent, det er ikke nok til at "Foretak F" og "Foretak E" skal ses i sammenheng. Derimot eier "Foretak E" 75 prosent av "Foretak G", og deres eierandel i A (søker) skal derfor summeres.</t>
  </si>
  <si>
    <t>"Foretak E" eier 10,0 %  av A (søker), og "Foretak G" eier 15 % av A (søker). I sum har disse nå 25 prosent eierandel i A (søker). De havner nå over terskelverdien på 25 prosent, og klassifiseres derfor som "Partner" overfor A (søker).</t>
  </si>
  <si>
    <t>Da gjelder reglen om at ved 25 til 50 prosent eierskap skal en forholdsmessig prosentandel (dvs. lik eierandelen) telles med i klassifiseringen av A (søker). Det vil si at 25 prosent av omsetning, ansatte og balansesum i "Foretak G" og "Foretak E" telles med i klassifiseringen av A (søker)</t>
  </si>
  <si>
    <t>Dersom "Foretak G" og "Foretak E" i sum hadde eid mer enn 50 prosent av A, skulle 100 prosent av omsetning, antall ansatte og balansesum i G og E telles med i klassifiseringen av A.</t>
  </si>
  <si>
    <t xml:space="preserve">Det er altså symmetri i reglene for overliggende og underliggende foretak, bare at vi må ta høyde for eventuelt eierskap mellom overliggende selskap i tilfelle noen av de skal vurderes samlet. </t>
  </si>
  <si>
    <t>Skjemaet foretar denne klassifiseringen for deg, så du trenger bare å fylle ut eierandelene. Skriv deretter inn:</t>
  </si>
  <si>
    <t>Omsetning sist godkjente regnskapsår i kolonne O</t>
  </si>
  <si>
    <t>Antall ansatte sist godkjente regnskapsår i kolonne P (bruk gjerne gjennomsnitt hvis ansettelse og/eller avgang)</t>
  </si>
  <si>
    <r>
      <t xml:space="preserve">Først vurderes hver av foretakene sin eierandel i A (søker) isolert, men poenget her er at dersom ett eller flere av eierforetakene er </t>
    </r>
    <r>
      <rPr>
        <b/>
        <sz val="11"/>
        <color theme="1"/>
        <rFont val="Calibri"/>
        <family val="2"/>
        <scheme val="minor"/>
      </rPr>
      <t>majoritetseier</t>
    </r>
    <r>
      <rPr>
        <sz val="11"/>
        <color theme="1"/>
        <rFont val="Calibri"/>
        <family val="2"/>
        <scheme val="minor"/>
      </rPr>
      <t xml:space="preserve"> i en eller flere av de andre eierforetakene (&gt;50%) skal deres </t>
    </r>
    <r>
      <rPr>
        <b/>
        <sz val="11"/>
        <color theme="1"/>
        <rFont val="Calibri"/>
        <family val="2"/>
        <scheme val="minor"/>
      </rPr>
      <t>andeler i A (søker) summeres.</t>
    </r>
  </si>
  <si>
    <t>SUM GRUNNLAG FOR KLASSIFISERING</t>
  </si>
  <si>
    <t>Du vil se resultatet av hvor stor andel av omsetning, antall ansatte og balansesum i seksjonen "Sum grunnlag for klassifisering som SMB".</t>
  </si>
  <si>
    <t xml:space="preserve">Denne henter 100 prosent av omsetning, ansatte og balansesum i A (søker), og legger til de riktige andelene i underliggende og overliggende foretak. </t>
  </si>
  <si>
    <t>Summen av A, samt underliggende og overliggende foretak, utgjør grunnlaget for klassifisering som enten "Mikro","Liten","Mellomstor" eller "Stor", f. eks slik:</t>
  </si>
  <si>
    <t>Forklaring på skjemaet "Eierstruktur"</t>
  </si>
  <si>
    <r>
      <t xml:space="preserve">Om omsetning, ansatte og balansesum i </t>
    </r>
    <r>
      <rPr>
        <b/>
        <i/>
        <sz val="11"/>
        <color theme="1"/>
        <rFont val="Calibri"/>
        <family val="2"/>
        <scheme val="minor"/>
      </rPr>
      <t>underliggende foretak</t>
    </r>
    <r>
      <rPr>
        <i/>
        <sz val="11"/>
        <color theme="1"/>
        <rFont val="Calibri"/>
        <family val="2"/>
        <scheme val="minor"/>
      </rPr>
      <t xml:space="preserve"> skal medregnes eller ikke er avhengig av </t>
    </r>
    <r>
      <rPr>
        <b/>
        <i/>
        <sz val="11"/>
        <color theme="1"/>
        <rFont val="Calibri"/>
        <family val="2"/>
        <scheme val="minor"/>
      </rPr>
      <t>eierandelen til foretaket som søker om kompensasjon</t>
    </r>
    <r>
      <rPr>
        <i/>
        <sz val="11"/>
        <color theme="1"/>
        <rFont val="Calibri"/>
        <family val="2"/>
        <scheme val="minor"/>
      </rPr>
      <t>.</t>
    </r>
  </si>
  <si>
    <r>
      <t xml:space="preserve">Om omsetning, ansatte og balansesum i </t>
    </r>
    <r>
      <rPr>
        <b/>
        <i/>
        <sz val="11"/>
        <color theme="1"/>
        <rFont val="Calibri"/>
        <family val="2"/>
        <scheme val="minor"/>
      </rPr>
      <t>overliggende foretak</t>
    </r>
    <r>
      <rPr>
        <i/>
        <sz val="11"/>
        <color theme="1"/>
        <rFont val="Calibri"/>
        <family val="2"/>
        <scheme val="minor"/>
      </rPr>
      <t xml:space="preserve"> (eiere / investorer) skal medregnes eller ikke er avhengig av hvor </t>
    </r>
    <r>
      <rPr>
        <b/>
        <i/>
        <sz val="11"/>
        <color theme="1"/>
        <rFont val="Calibri"/>
        <family val="2"/>
        <scheme val="minor"/>
      </rPr>
      <t>høye eierandeler</t>
    </r>
    <r>
      <rPr>
        <i/>
        <sz val="11"/>
        <color theme="1"/>
        <rFont val="Calibri"/>
        <family val="2"/>
        <scheme val="minor"/>
      </rPr>
      <t xml:space="preserve"> de har i foretaket som søker om kompensasjon, og </t>
    </r>
    <r>
      <rPr>
        <b/>
        <i/>
        <sz val="11"/>
        <color theme="1"/>
        <rFont val="Calibri"/>
        <family val="2"/>
        <scheme val="minor"/>
      </rPr>
      <t>OM de har relasjoner (eierskap) til hverandre</t>
    </r>
    <r>
      <rPr>
        <i/>
        <sz val="11"/>
        <color theme="1"/>
        <rFont val="Calibri"/>
        <family val="2"/>
        <scheme val="minor"/>
      </rPr>
      <t xml:space="preserve"> (horisontalt). </t>
    </r>
  </si>
  <si>
    <t>Eierandel i A i prosent (den høyeste av økonomisk eierandel og stemmerett)</t>
  </si>
  <si>
    <t>Inflasjon</t>
  </si>
  <si>
    <t xml:space="preserve"> Inflasjonsjustert omsetning i sammenligningsperioden</t>
  </si>
  <si>
    <t>Netto tilskudd og evt. erstatning for varelager, inklusive kostnader til bekreftelse</t>
  </si>
  <si>
    <t>Kom gjerne med en skriftlig redegjørelse for tapet her….</t>
  </si>
  <si>
    <t>Antall ansatte sist godkjente regnskapsår (bruk gjerne gjennomsnitt hvis ansettelse og/eller avgang i løpet av året)</t>
  </si>
  <si>
    <t xml:space="preserve">Det ligger formler i skjemaet som sjekker hvilke foretak som eventuelt skal medregnes, og med hvilke andeler. Du trenger bare å fylle inn opplysningene. </t>
  </si>
  <si>
    <t>Hvis foretak A (søker) eies av andre foretak (overliggende) skal det angis hvem dette er. Det skal også angis hvor høye eierandeler de har i form av en prosentsats. Eierandelen skal enten angis i økonomisk eierandel eller stemmerett (den høyeste).</t>
  </si>
  <si>
    <t xml:space="preserve">Dernest skal du angi om de overliggende foretakene har eierandeler i hverandre. Om de ikke har det trenger du ikke fylle ut matrisen. Hvis de har eierandeler i hverandre bruk matrisen og fyll inn eierandel i prosent (den høyeste av økonomisk eierandel og stemmerett). </t>
  </si>
  <si>
    <t>EIERANDELER</t>
  </si>
  <si>
    <t>Kontroller at foretak hvor søker har mer enn 25 prosent av eierandelene eller stemmene er tatt med i oppstillingen.</t>
  </si>
  <si>
    <t>Kontroller at det foreligger en oppstilling etter forskriften § 4-6 (5) som viser hvilke foretak som inngår i beregningen av at foretaket oppfyller kriteriene for små foretak etter forskriften § 1-5, samt sist godkjente årsregnskap til disse foretakene. F. eks som i arkfanen "Eierstruktur" i dette dokumentet.</t>
  </si>
  <si>
    <t>BEREGNET UNDERSKUDD I TILSKUDDSPERIODEN</t>
  </si>
  <si>
    <t>Kontroller at lønn og andre personalkostnader tilhører tilskuddsperioden.</t>
  </si>
  <si>
    <t>Kontroller foretakets dokumentasjon på at skattemelding for merverdiavgift med leveringsfrist innen utløpet av tilskuddsperioden er levert. jf. forskriften § 2-6 første ledd bokstav b.</t>
  </si>
  <si>
    <t>Kontroller foretakets dokumentasjon på at de ikke har restanser relatert til krav som var forfalt før 29. februar 2020. jf. forskriften § 2-6 første ledd bokstav a.</t>
  </si>
  <si>
    <t>Vare</t>
  </si>
  <si>
    <t>Antall / mengde</t>
  </si>
  <si>
    <t>Anskaffelseskost</t>
  </si>
  <si>
    <t>Dokumentasjon av anskaffelseskost</t>
  </si>
  <si>
    <t>Beløp</t>
  </si>
  <si>
    <t>Øl</t>
  </si>
  <si>
    <t>B. 357/21</t>
  </si>
  <si>
    <t>Indrefilet</t>
  </si>
  <si>
    <t>B. 412/21</t>
  </si>
  <si>
    <t>Osv........</t>
  </si>
  <si>
    <t>Sum</t>
  </si>
  <si>
    <t>Spesifikasjon av varelager</t>
  </si>
  <si>
    <t>Legg til rader etter behov</t>
  </si>
  <si>
    <t>Myndighetspålagt tilsyn og kontroll - spesifikasjon</t>
  </si>
  <si>
    <t>Medlemskontingent - spesifikasjon</t>
  </si>
  <si>
    <t>Øvre grense iht kontroll mot omsetningsreduksjon målt i kroner</t>
  </si>
  <si>
    <t>Øvre grense iht kontroll mot driftsresultat målt i kroner</t>
  </si>
  <si>
    <t>Øvre grense iht kontroll mot underskudd vs tapt varelager</t>
  </si>
  <si>
    <t>Øvre grense iht kontroll mot maksimumbeløp</t>
  </si>
  <si>
    <t>November 2021</t>
  </si>
  <si>
    <t>Desember 2021</t>
  </si>
  <si>
    <t>Januar 2022</t>
  </si>
  <si>
    <t>Februar 2022</t>
  </si>
  <si>
    <t>November 2019</t>
  </si>
  <si>
    <t>Desember 2019</t>
  </si>
  <si>
    <t>Hvilken måned søker foretaket tilskudd for?</t>
  </si>
  <si>
    <t>Sammenligningsperiode (november 2019)</t>
  </si>
  <si>
    <t>Sammenligningsperiode (desember 2019)</t>
  </si>
  <si>
    <t>Sammenligningsperiode (januar 2022)</t>
  </si>
  <si>
    <t>Januar 2019</t>
  </si>
  <si>
    <t>Sammenligningsperiode (februar 2022)</t>
  </si>
  <si>
    <t>Februar 2019</t>
  </si>
  <si>
    <t>Justeringsfaktor</t>
  </si>
  <si>
    <t>Snitt av januar og februar 2020</t>
  </si>
  <si>
    <t xml:space="preserve"> Beregnet normalomsetning i søknadsperioden </t>
  </si>
  <si>
    <t>Søker foretaket om kompensasjon for tapt varelager i desember 2021 eller januar 2022, 
jf. forskriften § 3-6?</t>
  </si>
  <si>
    <t>5. Kompensasjon for tapt varelager i desember 2021 eller januar 2022</t>
  </si>
  <si>
    <t>Estimert tilskudd inkl. evt. varelager til utbetaling</t>
  </si>
  <si>
    <t xml:space="preserve"> Estimert erstatningsbeløp til utbetaling for tapt varelager</t>
  </si>
  <si>
    <t>Tilskudd gitt etter denne forskrift for tidligere perioder skal ikke tas med. Det samme gjelder tilskudd gitt etter kompensasjonsordning 1 (forskrift 17. april 2020 nr. 820), kompensasjonsordning 2 (forskrift 21. desember 2020 nr. 3085), kompensasjonsordning 3 (forskrift 4. juni 2021)  samt uspesifisert støtte fra kommunene som er gitt i tråd med regelverket om bagatellmessig støtte.</t>
  </si>
  <si>
    <t>Det foreligger en skriftlig redegjørelse der det beskrives hvorfor tapet oppstod med henvisning til statlig eller kommunalt pålegg om skjenkestopp eller stenging, hvorfor det ikke var mulig å unngå tapet, og hva som har skjedd med de tapte varene.Er varene donert til et veldedig formål, skal redegjørelsen inneholde beskrivelse av hvem som har mottatt donasjonen, hva som var omfattet, og når dette ble gjennomført. Søker som stengte virksomheten på grunn av skjenkestopp og søker om kompensasjon for annet enn tap av alkoholholdige, jf. forskriften § 3-6 annet ledd, skal angi perioden virksomheten holdt stengt og redegjøre for hvorfor skjenkestoppen gjorde det ulønnsomt å holde åpent. Det skal angis hvilken prosentsats for normalt varesvinn som søkeren har benyttet. Søkere som benytter en lavere prosentsats enn 7 prosent, skal opplyse bokført varesvinn og varekjøp som angitt i tredje ledd bokstav a og prosentsatsen som er benyttet, om nødvendig fordelt på varetype.</t>
  </si>
  <si>
    <t>Det foreligger en oppstilling over de enkelte varetypene som det søkes om kompensasjon for, med angivelse av antall eller mengde og anskaffelseskostnad, med henvisning til relevante bokføringsbilag, , eventuell erstatning for de tapte varene, normalt varesvinn med prosentsats og beløp, og tilskuddsberettiget beløp</t>
  </si>
  <si>
    <t>Hvis sjablonregel om fratrekk av svinn ikke benyttes, kontroller at det som er opplyst i redegjørelsen om bokført varesvinn og varekjøp i siste regnskapsår som er avsluttet før 1. mars 2020, stemmer med bokførte opplysninger.</t>
  </si>
  <si>
    <t>Kontroller at beløpet for tapte varelager som er oppgitt i søknaden stemmer med tilskuddsberettiget beløp i oppstillingen.</t>
  </si>
  <si>
    <t>Har foretaket vedtatt eller foretatt utdelinger som omfattes av forskriften § 3a-3 (Utbyttebegrensning)?</t>
  </si>
  <si>
    <t>7. Utmåling av tilskuddet inkl. evt. varelager</t>
  </si>
  <si>
    <t>8. Honorar til regnskapsfører eller revisor</t>
  </si>
  <si>
    <t>7. Utmåling av tilskuddet inkl. varelager</t>
  </si>
  <si>
    <t>Ble foretaket etablert minimum to år før den relevante sammenligningsperioden?</t>
  </si>
  <si>
    <t>Denne kontrollhandlingen gjelder for aksjeselskap, allmennaksjeselskap, samvirkeforetak eller selskap som er omfattet av selskapsloven, samt utenlandske foretak som driver næringsvirksomhet registrert her i landet eller på norsk kontinentalsokkel.
Kontroller, ved å forespørre virksomhetens ledelse, om det er vedtatt eller foretatt utdelinger som omfattes av forskriften § 3a-3 etter 28. januar 2022 eller senere, jf. forskriften § 2-6 første ledd bokstav e.</t>
  </si>
  <si>
    <t>Kontroller rapport omsetning i søknaden mot bokført omsetning, og at eventuelle avvik er forklart og dokumentert. jf. forskriften § 2-2.</t>
  </si>
  <si>
    <t>2) Bekreft at det foreligger underliggende dokumentasjon som viser at kostnaden følger av avtale som ikke er inngått eller økt ut over normal prisjustering etter 1. september 2021, jf. forskriften § 3-2 fjerde ledd</t>
  </si>
  <si>
    <t>Sentralavgift - spesifikasjon</t>
  </si>
  <si>
    <t>Sentralavgift til drosjesentral jf. forskriften § 3-2 (15. ledd)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</si>
</sst>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 %"/>
    <numFmt numFmtId="166" formatCode="#,##0.0"/>
  </numFmts>
  <fonts count="39"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b/>
      <i/>
      <sz val="12"/>
      <color theme="1"/>
      <name val="Calibri"/>
      <family val="2"/>
      <scheme val="minor"/>
    </font>
    <font>
      <b/>
      <i/>
      <sz val="11"/>
      <color theme="1"/>
      <name val="Calibri"/>
      <family val="2"/>
      <scheme val="minor"/>
    </font>
    <font>
      <b/>
      <i/>
      <sz val="16"/>
      <color theme="1"/>
      <name val="Calibri"/>
      <family val="2"/>
      <scheme val="minor"/>
    </font>
    <font>
      <b/>
      <i/>
      <sz val="14"/>
      <color theme="1"/>
      <name val="Calibri"/>
      <family val="2"/>
      <scheme val="minor"/>
    </font>
    <font>
      <b/>
      <i/>
      <sz val="18"/>
      <color theme="1"/>
      <name val="Calibri"/>
      <family val="2"/>
      <scheme val="minor"/>
    </font>
    <font>
      <u/>
      <sz val="11"/>
      <color theme="10"/>
      <name val="Calibri"/>
      <family val="2"/>
      <scheme val="minor"/>
    </font>
    <font>
      <i/>
      <u/>
      <sz val="11"/>
      <color theme="10"/>
      <name val="Calibri"/>
      <family val="2"/>
      <scheme val="minor"/>
    </font>
    <font>
      <b/>
      <sz val="12"/>
      <color theme="0"/>
      <name val="Calibri"/>
      <family val="2"/>
      <scheme val="minor"/>
    </font>
    <font>
      <sz val="8"/>
      <name val="Calibri"/>
      <family val="2"/>
      <scheme val="minor"/>
    </font>
    <font>
      <b/>
      <i/>
      <sz val="11"/>
      <color rgb="FFFF0000"/>
      <name val="Calibri"/>
      <family val="2"/>
      <scheme val="minor"/>
    </font>
    <font>
      <b/>
      <sz val="12"/>
      <color theme="1"/>
      <name val="Calibri"/>
      <family val="2"/>
      <scheme val="minor"/>
    </font>
    <font>
      <sz val="11"/>
      <color rgb="FFFF0000"/>
      <name val="Calibri"/>
      <family val="2"/>
      <scheme val="minor"/>
    </font>
    <font>
      <i/>
      <sz val="11"/>
      <color theme="0" tint="-0.499984740745262"/>
      <name val="Calibri"/>
      <family val="2"/>
      <scheme val="minor"/>
    </font>
    <font>
      <sz val="11"/>
      <color theme="0" tint="-0.499984740745262"/>
      <name val="Calibri"/>
      <family val="2"/>
      <scheme val="minor"/>
    </font>
    <font>
      <i/>
      <sz val="11"/>
      <color rgb="FFFF0000"/>
      <name val="Calibri"/>
      <family val="2"/>
      <scheme val="minor"/>
    </font>
    <font>
      <i/>
      <u/>
      <sz val="11"/>
      <name val="Calibri"/>
      <family val="2"/>
      <scheme val="minor"/>
    </font>
    <font>
      <i/>
      <sz val="11"/>
      <name val="Calibri"/>
      <family val="2"/>
      <scheme val="minor"/>
    </font>
    <font>
      <i/>
      <sz val="12"/>
      <color theme="1"/>
      <name val="Calibri"/>
      <family val="2"/>
      <scheme val="minor"/>
    </font>
    <font>
      <i/>
      <sz val="14"/>
      <color theme="1"/>
      <name val="Calibri"/>
      <family val="2"/>
      <scheme val="minor"/>
    </font>
    <font>
      <b/>
      <i/>
      <u/>
      <sz val="16"/>
      <name val="Calibri"/>
      <family val="2"/>
      <scheme val="minor"/>
    </font>
    <font>
      <sz val="12"/>
      <color theme="1"/>
      <name val="Calibri"/>
      <family val="2"/>
      <scheme val="minor"/>
    </font>
    <font>
      <sz val="11"/>
      <name val="Calibri"/>
      <family val="2"/>
      <scheme val="minor"/>
    </font>
    <font>
      <i/>
      <sz val="14"/>
      <color rgb="FFFF0000"/>
      <name val="Calibri"/>
      <family val="2"/>
      <scheme val="minor"/>
    </font>
    <font>
      <sz val="11"/>
      <color theme="4"/>
      <name val="Calibri"/>
      <family val="2"/>
      <scheme val="minor"/>
    </font>
    <font>
      <sz val="11"/>
      <color theme="5"/>
      <name val="Calibri"/>
      <family val="2"/>
      <scheme val="minor"/>
    </font>
    <font>
      <sz val="11"/>
      <color theme="9"/>
      <name val="Calibri"/>
      <family val="2"/>
      <scheme val="minor"/>
    </font>
    <font>
      <b/>
      <sz val="14"/>
      <color theme="1"/>
      <name val="Calibri"/>
      <family val="2"/>
      <scheme val="minor"/>
    </font>
    <font>
      <b/>
      <sz val="12"/>
      <name val="Calibri"/>
      <family val="2"/>
      <scheme val="minor"/>
    </font>
    <font>
      <b/>
      <i/>
      <sz val="11"/>
      <name val="Calibri"/>
      <family val="2"/>
      <scheme val="minor"/>
    </font>
    <font>
      <b/>
      <i/>
      <sz val="16"/>
      <name val="Calibri"/>
      <family val="2"/>
      <scheme val="minor"/>
    </font>
    <font>
      <b/>
      <sz val="16"/>
      <color theme="1"/>
      <name val="Calibri"/>
      <family val="2"/>
      <scheme val="minor"/>
    </font>
    <font>
      <b/>
      <sz val="11"/>
      <color theme="4"/>
      <name val="Calibri"/>
      <family val="2"/>
      <scheme val="minor"/>
    </font>
    <font>
      <b/>
      <sz val="11"/>
      <color theme="9"/>
      <name val="Calibri"/>
      <family val="2"/>
      <scheme val="minor"/>
    </font>
    <font>
      <b/>
      <i/>
      <sz val="12"/>
      <color rgb="FFFF0000"/>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3" tint="-0.499984740745262"/>
        <bgColor indexed="64"/>
      </patternFill>
    </fill>
    <fill>
      <patternFill patternType="lightGray">
        <bgColor theme="0" tint="-4.9989318521683403E-2"/>
      </patternFill>
    </fill>
  </fills>
  <borders count="4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theme="0" tint="-0.34998626667073579"/>
      </left>
      <right/>
      <top/>
      <bottom/>
      <diagonal/>
    </border>
    <border>
      <left style="thin">
        <color indexed="64"/>
      </left>
      <right/>
      <top/>
      <bottom/>
      <diagonal/>
    </border>
    <border>
      <left style="thin">
        <color theme="0" tint="-0.34998626667073579"/>
      </left>
      <right/>
      <top/>
      <bottom style="thin">
        <color indexed="64"/>
      </bottom>
      <diagonal/>
    </border>
    <border>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thin">
        <color indexed="64"/>
      </right>
      <top style="thin">
        <color indexed="64"/>
      </top>
      <bottom style="thin">
        <color theme="0" tint="-0.249977111117893"/>
      </bottom>
      <diagonal/>
    </border>
    <border>
      <left style="thin">
        <color theme="0" tint="-0.249977111117893"/>
      </left>
      <right style="thin">
        <color indexed="64"/>
      </right>
      <top style="thin">
        <color indexed="64"/>
      </top>
      <bottom/>
      <diagonal/>
    </border>
    <border>
      <left style="thin">
        <color indexed="64"/>
      </left>
      <right style="medium">
        <color indexed="64"/>
      </right>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theme="0" tint="-0.249977111117893"/>
      </left>
      <right style="thin">
        <color indexed="64"/>
      </right>
      <top/>
      <bottom/>
      <diagonal/>
    </border>
    <border>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style="thin">
        <color theme="0" tint="-0.249977111117893"/>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theme="0" tint="-0.34998626667073579"/>
      </bottom>
      <diagonal/>
    </border>
    <border>
      <left/>
      <right/>
      <top style="thin">
        <color indexed="64"/>
      </top>
      <bottom style="dotted">
        <color indexed="64"/>
      </bottom>
      <diagonal/>
    </border>
    <border>
      <left/>
      <right/>
      <top style="dotted">
        <color indexed="64"/>
      </top>
      <bottom style="dotted">
        <color indexed="64"/>
      </bottom>
      <diagonal/>
    </border>
    <border>
      <left/>
      <right/>
      <top/>
      <bottom style="double">
        <color indexed="64"/>
      </bottom>
      <diagonal/>
    </border>
    <border>
      <left/>
      <right/>
      <top style="dotted">
        <color indexed="64"/>
      </top>
      <bottom style="medium">
        <color indexed="64"/>
      </bottom>
      <diagonal/>
    </border>
  </borders>
  <cellStyleXfs count="3">
    <xf numFmtId="0" fontId="0" fillId="0" borderId="0"/>
    <xf numFmtId="9" fontId="1" fillId="0" borderId="0" applyFont="0" applyFill="0" applyBorder="0" applyAlignment="0" applyProtection="0"/>
    <xf numFmtId="0" fontId="10" fillId="0" borderId="0" applyNumberFormat="0" applyFill="0" applyBorder="0" applyAlignment="0" applyProtection="0"/>
  </cellStyleXfs>
  <cellXfs count="492">
    <xf numFmtId="0" fontId="0" fillId="0" borderId="0" xfId="0"/>
    <xf numFmtId="0" fontId="0" fillId="3" borderId="0" xfId="0" applyFill="1"/>
    <xf numFmtId="0" fontId="3" fillId="3" borderId="0" xfId="0" applyFont="1" applyFill="1" applyAlignment="1">
      <alignment horizontal="center"/>
    </xf>
    <xf numFmtId="0" fontId="0" fillId="3" borderId="0" xfId="0" applyFill="1" applyAlignment="1">
      <alignment horizontal="center"/>
    </xf>
    <xf numFmtId="0" fontId="0" fillId="3" borderId="1" xfId="0" applyFill="1" applyBorder="1"/>
    <xf numFmtId="0" fontId="0" fillId="3" borderId="1" xfId="0" applyFill="1" applyBorder="1" applyAlignment="1">
      <alignment horizontal="center"/>
    </xf>
    <xf numFmtId="0" fontId="4" fillId="3" borderId="0" xfId="0" applyFont="1" applyFill="1" applyAlignment="1">
      <alignment vertical="center"/>
    </xf>
    <xf numFmtId="0" fontId="4" fillId="3" borderId="0" xfId="0" applyFont="1" applyFill="1" applyAlignment="1">
      <alignment horizontal="left" vertical="center"/>
    </xf>
    <xf numFmtId="0" fontId="4" fillId="3" borderId="0" xfId="0" applyFont="1" applyFill="1"/>
    <xf numFmtId="0" fontId="5" fillId="3" borderId="0" xfId="0" applyFont="1" applyFill="1"/>
    <xf numFmtId="3" fontId="0" fillId="2" borderId="2" xfId="0" applyNumberFormat="1" applyFill="1" applyBorder="1" applyAlignment="1">
      <alignment horizontal="center" vertical="center"/>
    </xf>
    <xf numFmtId="0" fontId="4" fillId="3" borderId="0" xfId="0" applyFont="1" applyFill="1" applyAlignment="1">
      <alignment vertical="center" wrapText="1"/>
    </xf>
    <xf numFmtId="0" fontId="0" fillId="3" borderId="0" xfId="0" applyFill="1" applyBorder="1"/>
    <xf numFmtId="0" fontId="0" fillId="3" borderId="0" xfId="0" applyFill="1" applyBorder="1" applyAlignment="1">
      <alignment horizontal="center"/>
    </xf>
    <xf numFmtId="0" fontId="7" fillId="3" borderId="0" xfId="0" applyFont="1" applyFill="1"/>
    <xf numFmtId="3" fontId="2" fillId="3" borderId="0" xfId="0" applyNumberFormat="1" applyFont="1" applyFill="1" applyAlignment="1">
      <alignment horizontal="center"/>
    </xf>
    <xf numFmtId="0" fontId="6" fillId="3" borderId="0" xfId="0" applyFont="1" applyFill="1"/>
    <xf numFmtId="0" fontId="0" fillId="3" borderId="0" xfId="0" applyFill="1" applyAlignment="1">
      <alignment horizontal="left"/>
    </xf>
    <xf numFmtId="0" fontId="0" fillId="3" borderId="0" xfId="0" applyFill="1" applyAlignment="1">
      <alignment horizontal="center" wrapText="1"/>
    </xf>
    <xf numFmtId="0" fontId="0" fillId="3" borderId="0" xfId="0" applyFill="1" applyAlignment="1">
      <alignment wrapText="1"/>
    </xf>
    <xf numFmtId="0" fontId="8" fillId="3" borderId="0" xfId="0" applyFont="1" applyFill="1"/>
    <xf numFmtId="0" fontId="9" fillId="3" borderId="0" xfId="0" applyFont="1" applyFill="1"/>
    <xf numFmtId="0" fontId="4" fillId="3" borderId="5" xfId="0" applyFont="1" applyFill="1" applyBorder="1" applyAlignment="1">
      <alignment vertical="center"/>
    </xf>
    <xf numFmtId="0" fontId="4" fillId="3" borderId="0" xfId="0" applyFont="1" applyFill="1" applyAlignment="1">
      <alignment horizontal="left"/>
    </xf>
    <xf numFmtId="0" fontId="0" fillId="3" borderId="0" xfId="0" applyFill="1" applyAlignment="1">
      <alignment horizontal="center" vertical="center"/>
    </xf>
    <xf numFmtId="0" fontId="0" fillId="3" borderId="0" xfId="0" applyFill="1" applyAlignment="1"/>
    <xf numFmtId="3" fontId="0" fillId="3" borderId="0" xfId="0" applyNumberFormat="1" applyFill="1" applyAlignment="1">
      <alignment horizontal="center"/>
    </xf>
    <xf numFmtId="0" fontId="0" fillId="3" borderId="0" xfId="0" applyFill="1" applyAlignment="1">
      <alignment vertical="center"/>
    </xf>
    <xf numFmtId="3" fontId="0" fillId="3" borderId="0" xfId="0" applyNumberFormat="1" applyFill="1" applyAlignment="1">
      <alignment horizontal="center" vertical="center"/>
    </xf>
    <xf numFmtId="0" fontId="6" fillId="3" borderId="0" xfId="0" applyFont="1" applyFill="1" applyBorder="1" applyAlignment="1">
      <alignment vertical="center"/>
    </xf>
    <xf numFmtId="3" fontId="3" fillId="3" borderId="0" xfId="0" applyNumberFormat="1" applyFont="1" applyFill="1" applyBorder="1" applyAlignment="1">
      <alignment horizontal="center" vertical="center"/>
    </xf>
    <xf numFmtId="0" fontId="11" fillId="3" borderId="0" xfId="2" applyFont="1" applyFill="1"/>
    <xf numFmtId="0" fontId="4" fillId="3" borderId="0" xfId="0" applyFont="1" applyFill="1" applyAlignment="1">
      <alignment horizontal="left" vertical="center" wrapText="1"/>
    </xf>
    <xf numFmtId="3" fontId="0" fillId="3" borderId="0" xfId="0" applyNumberFormat="1" applyFont="1" applyFill="1" applyBorder="1" applyAlignment="1">
      <alignment horizontal="center" vertical="center"/>
    </xf>
    <xf numFmtId="0" fontId="12" fillId="3" borderId="0" xfId="0" applyFont="1" applyFill="1" applyAlignment="1">
      <alignment vertical="center" wrapText="1"/>
    </xf>
    <xf numFmtId="0" fontId="4" fillId="3" borderId="0" xfId="0" applyFont="1" applyFill="1" applyBorder="1" applyAlignment="1">
      <alignment horizontal="left" vertical="center" wrapText="1"/>
    </xf>
    <xf numFmtId="3" fontId="0" fillId="3" borderId="0" xfId="0" applyNumberFormat="1" applyFill="1" applyBorder="1" applyAlignment="1">
      <alignment horizontal="center" vertical="center"/>
    </xf>
    <xf numFmtId="1" fontId="0" fillId="3" borderId="0" xfId="0" applyNumberFormat="1" applyFill="1" applyAlignment="1">
      <alignment horizontal="center"/>
    </xf>
    <xf numFmtId="0" fontId="0" fillId="3" borderId="0" xfId="0" applyFill="1" applyAlignment="1">
      <alignment horizontal="left" vertical="center"/>
    </xf>
    <xf numFmtId="3" fontId="0" fillId="3" borderId="0" xfId="0" applyNumberFormat="1" applyFill="1" applyAlignment="1">
      <alignment vertical="center"/>
    </xf>
    <xf numFmtId="164" fontId="0" fillId="3" borderId="0" xfId="0" applyNumberFormat="1" applyFill="1" applyAlignment="1">
      <alignment horizontal="center" vertical="center"/>
    </xf>
    <xf numFmtId="3" fontId="0" fillId="3" borderId="0" xfId="0" applyNumberFormat="1" applyFill="1" applyBorder="1" applyAlignment="1">
      <alignment horizontal="left" vertical="center" wrapText="1"/>
    </xf>
    <xf numFmtId="3" fontId="14" fillId="3" borderId="0" xfId="0" applyNumberFormat="1" applyFont="1" applyFill="1" applyAlignment="1">
      <alignment horizontal="left" vertical="center" wrapText="1"/>
    </xf>
    <xf numFmtId="0" fontId="4" fillId="3" borderId="0" xfId="0" applyFont="1" applyFill="1" applyBorder="1" applyAlignment="1">
      <alignment horizontal="left" vertical="center" wrapText="1"/>
    </xf>
    <xf numFmtId="0" fontId="4" fillId="3" borderId="0" xfId="0" applyFont="1" applyFill="1" applyAlignment="1">
      <alignment horizontal="left" vertical="center" wrapText="1"/>
    </xf>
    <xf numFmtId="0" fontId="0" fillId="3" borderId="0" xfId="0" applyFill="1" applyBorder="1" applyAlignment="1"/>
    <xf numFmtId="0" fontId="3" fillId="3" borderId="0" xfId="0" applyFont="1" applyFill="1"/>
    <xf numFmtId="0" fontId="6" fillId="3" borderId="1" xfId="0" applyFont="1" applyFill="1" applyBorder="1" applyAlignment="1">
      <alignment vertical="center"/>
    </xf>
    <xf numFmtId="3" fontId="3" fillId="3" borderId="1" xfId="0" applyNumberFormat="1" applyFont="1" applyFill="1" applyBorder="1" applyAlignment="1">
      <alignment horizontal="center" vertical="center"/>
    </xf>
    <xf numFmtId="10" fontId="1" fillId="3" borderId="1" xfId="1" applyNumberFormat="1" applyFont="1" applyFill="1" applyBorder="1" applyAlignment="1">
      <alignment horizontal="center" vertical="center"/>
    </xf>
    <xf numFmtId="0" fontId="4" fillId="3" borderId="1" xfId="0" applyFont="1" applyFill="1" applyBorder="1" applyAlignment="1">
      <alignment vertical="center"/>
    </xf>
    <xf numFmtId="0" fontId="16" fillId="3" borderId="0" xfId="0" applyFont="1" applyFill="1" applyAlignment="1">
      <alignment horizontal="center" vertical="center"/>
    </xf>
    <xf numFmtId="0" fontId="14" fillId="3" borderId="0" xfId="0" applyFont="1" applyFill="1" applyAlignment="1">
      <alignment horizontal="center" vertical="center"/>
    </xf>
    <xf numFmtId="0" fontId="3" fillId="3" borderId="1" xfId="0" applyFont="1" applyFill="1" applyBorder="1" applyAlignment="1">
      <alignment vertical="center"/>
    </xf>
    <xf numFmtId="3" fontId="14" fillId="3" borderId="0" xfId="0" applyNumberFormat="1" applyFont="1" applyFill="1" applyBorder="1" applyAlignment="1">
      <alignment horizontal="center" vertical="center" wrapText="1"/>
    </xf>
    <xf numFmtId="0" fontId="0" fillId="3" borderId="1" xfId="0" applyFill="1" applyBorder="1" applyAlignment="1">
      <alignment vertical="center"/>
    </xf>
    <xf numFmtId="0" fontId="6" fillId="3" borderId="0" xfId="0" applyFont="1" applyFill="1" applyAlignment="1"/>
    <xf numFmtId="0" fontId="6" fillId="3" borderId="0" xfId="0" applyFont="1" applyFill="1" applyAlignment="1">
      <alignment horizontal="left" vertical="center" wrapText="1"/>
    </xf>
    <xf numFmtId="0" fontId="6" fillId="3" borderId="0" xfId="0" applyFont="1" applyFill="1" applyAlignment="1">
      <alignment wrapText="1"/>
    </xf>
    <xf numFmtId="0" fontId="6" fillId="3" borderId="0" xfId="0" applyFont="1" applyFill="1" applyAlignment="1">
      <alignment vertical="center" wrapText="1"/>
    </xf>
    <xf numFmtId="0" fontId="6" fillId="3" borderId="1" xfId="0" applyFont="1" applyFill="1" applyBorder="1" applyAlignment="1">
      <alignment horizontal="left" vertical="center" wrapText="1"/>
    </xf>
    <xf numFmtId="0" fontId="17" fillId="3" borderId="0" xfId="0" applyFont="1" applyFill="1" applyAlignment="1">
      <alignment vertical="center" wrapText="1"/>
    </xf>
    <xf numFmtId="0" fontId="17" fillId="3" borderId="0" xfId="0" applyFont="1" applyFill="1" applyAlignment="1">
      <alignment vertical="center"/>
    </xf>
    <xf numFmtId="0" fontId="0" fillId="3" borderId="0" xfId="0" applyFill="1" applyAlignment="1">
      <alignment vertical="center" wrapText="1"/>
    </xf>
    <xf numFmtId="0" fontId="19" fillId="3" borderId="0" xfId="0" applyFont="1" applyFill="1" applyAlignment="1">
      <alignment vertical="center"/>
    </xf>
    <xf numFmtId="0" fontId="0" fillId="4" borderId="2" xfId="0" applyFill="1" applyBorder="1" applyAlignment="1" applyProtection="1">
      <alignment horizontal="center" vertical="center"/>
      <protection locked="0"/>
    </xf>
    <xf numFmtId="0" fontId="0" fillId="4" borderId="2" xfId="0" applyFill="1" applyBorder="1" applyAlignment="1" applyProtection="1">
      <alignment horizontal="center" vertical="center" wrapText="1"/>
      <protection locked="0"/>
    </xf>
    <xf numFmtId="3" fontId="0" fillId="2" borderId="2" xfId="0" applyNumberFormat="1" applyFill="1" applyBorder="1" applyAlignment="1" applyProtection="1">
      <alignment horizontal="left" vertical="center" wrapText="1"/>
      <protection locked="0"/>
    </xf>
    <xf numFmtId="3" fontId="0" fillId="2" borderId="2" xfId="0" applyNumberFormat="1" applyFill="1" applyBorder="1" applyAlignment="1" applyProtection="1">
      <alignment horizontal="center" vertical="center"/>
      <protection locked="0"/>
    </xf>
    <xf numFmtId="3" fontId="0" fillId="3" borderId="0" xfId="0" applyNumberFormat="1" applyFill="1" applyAlignment="1" applyProtection="1">
      <alignment horizontal="center" vertical="center"/>
      <protection locked="0"/>
    </xf>
    <xf numFmtId="3" fontId="18" fillId="3" borderId="2" xfId="0" applyNumberFormat="1" applyFont="1" applyFill="1" applyBorder="1" applyAlignment="1" applyProtection="1">
      <alignment horizontal="center" vertical="center"/>
      <protection locked="0"/>
    </xf>
    <xf numFmtId="3" fontId="18" fillId="3" borderId="2" xfId="0" applyNumberFormat="1" applyFont="1" applyFill="1" applyBorder="1" applyAlignment="1" applyProtection="1">
      <alignment horizontal="left" vertical="center" wrapText="1"/>
      <protection locked="0"/>
    </xf>
    <xf numFmtId="0" fontId="0" fillId="2" borderId="2" xfId="0" applyFill="1" applyBorder="1" applyAlignment="1" applyProtection="1">
      <alignment horizontal="center" vertical="center"/>
      <protection locked="0"/>
    </xf>
    <xf numFmtId="0" fontId="0" fillId="2" borderId="2" xfId="0" applyFill="1" applyBorder="1" applyAlignment="1" applyProtection="1">
      <alignment horizontal="center" vertical="center" wrapText="1"/>
      <protection locked="0"/>
    </xf>
    <xf numFmtId="0" fontId="21" fillId="3" borderId="0" xfId="2" applyFont="1" applyFill="1" applyAlignment="1">
      <alignment vertical="center"/>
    </xf>
    <xf numFmtId="0" fontId="20" fillId="3" borderId="0" xfId="0" applyFont="1" applyFill="1" applyAlignment="1">
      <alignment vertical="center"/>
    </xf>
    <xf numFmtId="0" fontId="22" fillId="3" borderId="0" xfId="0" applyFont="1" applyFill="1" applyBorder="1" applyAlignment="1">
      <alignment horizontal="left" vertical="center"/>
    </xf>
    <xf numFmtId="0" fontId="23" fillId="3" borderId="0" xfId="0" applyFont="1" applyFill="1" applyBorder="1" applyAlignment="1">
      <alignment horizontal="left" vertical="center"/>
    </xf>
    <xf numFmtId="0" fontId="24" fillId="3" borderId="0" xfId="2" applyFont="1" applyFill="1"/>
    <xf numFmtId="0" fontId="22" fillId="3" borderId="0" xfId="0" applyFont="1" applyFill="1" applyBorder="1" applyAlignment="1">
      <alignment vertical="center"/>
    </xf>
    <xf numFmtId="3" fontId="25" fillId="3" borderId="0" xfId="0" applyNumberFormat="1" applyFont="1" applyFill="1" applyBorder="1" applyAlignment="1">
      <alignment horizontal="center" vertical="center"/>
    </xf>
    <xf numFmtId="0" fontId="22" fillId="3" borderId="0" xfId="0" applyFont="1" applyFill="1" applyBorder="1" applyAlignment="1">
      <alignment horizontal="left" vertical="center" wrapText="1"/>
    </xf>
    <xf numFmtId="3" fontId="0" fillId="3" borderId="0" xfId="0" applyNumberFormat="1" applyFill="1" applyBorder="1" applyAlignment="1" applyProtection="1">
      <alignment horizontal="center" vertical="center"/>
      <protection locked="0"/>
    </xf>
    <xf numFmtId="0" fontId="5" fillId="3" borderId="16" xfId="0" applyFont="1" applyFill="1" applyBorder="1" applyAlignment="1">
      <alignment vertical="center"/>
    </xf>
    <xf numFmtId="3" fontId="0" fillId="3" borderId="0" xfId="0" applyNumberFormat="1" applyFill="1" applyAlignment="1" applyProtection="1">
      <alignment horizontal="left" vertical="center" wrapText="1"/>
      <protection locked="0"/>
    </xf>
    <xf numFmtId="0" fontId="0" fillId="2" borderId="2" xfId="0" applyFill="1" applyBorder="1" applyAlignment="1" applyProtection="1">
      <alignment horizontal="left" vertical="center" wrapText="1"/>
      <protection locked="0"/>
    </xf>
    <xf numFmtId="0" fontId="19" fillId="3" borderId="0" xfId="0" applyFont="1" applyFill="1" applyAlignment="1"/>
    <xf numFmtId="0" fontId="4" fillId="3" borderId="0" xfId="0" applyFont="1" applyFill="1" applyBorder="1" applyAlignment="1">
      <alignment horizontal="left" vertical="center" wrapText="1"/>
    </xf>
    <xf numFmtId="0" fontId="4" fillId="3" borderId="0" xfId="0" applyFont="1" applyFill="1" applyBorder="1" applyAlignment="1">
      <alignment vertical="center"/>
    </xf>
    <xf numFmtId="0" fontId="4" fillId="3" borderId="0" xfId="0" applyFont="1" applyFill="1" applyAlignment="1">
      <alignment horizontal="left" vertical="center" wrapText="1"/>
    </xf>
    <xf numFmtId="0" fontId="4" fillId="3" borderId="0" xfId="0" applyFont="1" applyFill="1" applyBorder="1" applyAlignment="1">
      <alignment horizontal="left" vertical="center" wrapText="1"/>
    </xf>
    <xf numFmtId="0" fontId="0" fillId="0" borderId="0" xfId="0" applyAlignment="1">
      <alignment horizontal="center"/>
    </xf>
    <xf numFmtId="0" fontId="0" fillId="0" borderId="18" xfId="0" applyBorder="1"/>
    <xf numFmtId="0" fontId="4" fillId="0" borderId="19" xfId="0" applyFont="1" applyBorder="1"/>
    <xf numFmtId="0" fontId="0" fillId="0" borderId="19" xfId="0" applyBorder="1" applyAlignment="1">
      <alignment horizontal="center"/>
    </xf>
    <xf numFmtId="0" fontId="0" fillId="0" borderId="19" xfId="0" applyBorder="1"/>
    <xf numFmtId="0" fontId="0" fillId="0" borderId="20" xfId="0" applyBorder="1"/>
    <xf numFmtId="0" fontId="0" fillId="0" borderId="21" xfId="0" applyBorder="1"/>
    <xf numFmtId="0" fontId="15" fillId="0" borderId="0" xfId="0" applyFont="1"/>
    <xf numFmtId="0" fontId="0" fillId="0" borderId="22" xfId="0" applyBorder="1"/>
    <xf numFmtId="0" fontId="0" fillId="0" borderId="21" xfId="0" applyBorder="1" applyAlignment="1">
      <alignment vertical="center"/>
    </xf>
    <xf numFmtId="0" fontId="0" fillId="0" borderId="1" xfId="0" applyBorder="1" applyAlignment="1">
      <alignment vertical="center"/>
    </xf>
    <xf numFmtId="0" fontId="0" fillId="0" borderId="1" xfId="0" applyBorder="1" applyAlignment="1">
      <alignment horizontal="center" vertical="center"/>
    </xf>
    <xf numFmtId="0" fontId="28" fillId="2" borderId="25"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0" fillId="0" borderId="22" xfId="0" applyBorder="1" applyAlignment="1">
      <alignment vertical="center"/>
    </xf>
    <xf numFmtId="0" fontId="0" fillId="0" borderId="0" xfId="0" applyAlignment="1">
      <alignment vertical="center"/>
    </xf>
    <xf numFmtId="0" fontId="28" fillId="0" borderId="8" xfId="0" applyFont="1" applyBorder="1" applyAlignment="1">
      <alignment horizontal="center" vertical="center"/>
    </xf>
    <xf numFmtId="165" fontId="0" fillId="0" borderId="9" xfId="1" applyNumberFormat="1" applyFont="1" applyBorder="1" applyAlignment="1">
      <alignment horizontal="center" vertical="center"/>
    </xf>
    <xf numFmtId="9" fontId="0" fillId="3" borderId="0" xfId="1" applyFont="1" applyFill="1" applyBorder="1" applyAlignment="1">
      <alignment horizontal="center" vertical="center"/>
    </xf>
    <xf numFmtId="3" fontId="0" fillId="0" borderId="0" xfId="0" applyNumberFormat="1" applyAlignment="1">
      <alignment horizontal="center" vertical="center"/>
    </xf>
    <xf numFmtId="0" fontId="0" fillId="0" borderId="30" xfId="0" applyBorder="1" applyAlignment="1">
      <alignment vertical="center"/>
    </xf>
    <xf numFmtId="0" fontId="29" fillId="0" borderId="0" xfId="0" applyFont="1" applyAlignment="1">
      <alignment vertical="center"/>
    </xf>
    <xf numFmtId="0" fontId="29" fillId="0" borderId="0" xfId="0" applyFont="1" applyAlignment="1">
      <alignment horizontal="center" vertical="center"/>
    </xf>
    <xf numFmtId="165" fontId="0" fillId="0" borderId="6" xfId="1" applyNumberFormat="1" applyFont="1" applyBorder="1" applyAlignment="1">
      <alignment horizontal="center" vertical="center"/>
    </xf>
    <xf numFmtId="0" fontId="30" fillId="0" borderId="1" xfId="0" applyFont="1" applyBorder="1" applyAlignment="1">
      <alignment vertical="center"/>
    </xf>
    <xf numFmtId="0" fontId="30" fillId="0" borderId="1" xfId="0" applyFont="1" applyBorder="1" applyAlignment="1">
      <alignment horizontal="center" vertical="center"/>
    </xf>
    <xf numFmtId="165" fontId="0" fillId="0" borderId="11" xfId="1" applyNumberFormat="1" applyFont="1" applyBorder="1" applyAlignment="1">
      <alignment horizontal="center" vertical="center"/>
    </xf>
    <xf numFmtId="0" fontId="30" fillId="0" borderId="0" xfId="0" applyFont="1" applyAlignment="1">
      <alignment vertical="center"/>
    </xf>
    <xf numFmtId="0" fontId="30" fillId="0" borderId="0" xfId="0" applyFont="1" applyAlignment="1">
      <alignment horizontal="center" vertical="center"/>
    </xf>
    <xf numFmtId="165" fontId="0" fillId="3" borderId="0" xfId="1" applyNumberFormat="1" applyFont="1" applyFill="1" applyBorder="1" applyAlignment="1">
      <alignment horizontal="center" vertical="center"/>
    </xf>
    <xf numFmtId="9" fontId="30" fillId="3" borderId="0" xfId="1" applyFont="1" applyFill="1" applyBorder="1" applyAlignment="1">
      <alignment horizontal="center" vertical="center"/>
    </xf>
    <xf numFmtId="9" fontId="1" fillId="3" borderId="0" xfId="1" applyFont="1" applyFill="1" applyBorder="1" applyAlignment="1">
      <alignment horizontal="center" vertical="center"/>
    </xf>
    <xf numFmtId="9" fontId="26" fillId="3" borderId="0" xfId="1" applyFont="1" applyFill="1" applyBorder="1" applyAlignment="1">
      <alignment horizontal="center" vertical="center"/>
    </xf>
    <xf numFmtId="165" fontId="1" fillId="3" borderId="0" xfId="1" applyNumberFormat="1" applyFont="1" applyFill="1" applyBorder="1" applyAlignment="1">
      <alignment horizontal="center" vertical="center"/>
    </xf>
    <xf numFmtId="165" fontId="30" fillId="3" borderId="0" xfId="1" applyNumberFormat="1" applyFont="1" applyFill="1" applyBorder="1" applyAlignment="1">
      <alignment horizontal="center" vertical="center"/>
    </xf>
    <xf numFmtId="0" fontId="0" fillId="0" borderId="39" xfId="0" applyBorder="1"/>
    <xf numFmtId="0" fontId="0" fillId="0" borderId="40" xfId="0" applyBorder="1"/>
    <xf numFmtId="0" fontId="0" fillId="0" borderId="40" xfId="0" applyBorder="1" applyAlignment="1">
      <alignment horizontal="center"/>
    </xf>
    <xf numFmtId="3" fontId="0" fillId="0" borderId="40" xfId="0" applyNumberFormat="1" applyBorder="1" applyAlignment="1">
      <alignment horizontal="center"/>
    </xf>
    <xf numFmtId="0" fontId="0" fillId="0" borderId="41" xfId="0" applyBorder="1"/>
    <xf numFmtId="3" fontId="0" fillId="0" borderId="0" xfId="0" applyNumberFormat="1" applyAlignment="1">
      <alignment horizontal="center"/>
    </xf>
    <xf numFmtId="0" fontId="0" fillId="0" borderId="1" xfId="0" applyBorder="1"/>
    <xf numFmtId="0" fontId="0" fillId="0" borderId="41" xfId="0" applyBorder="1" applyAlignment="1">
      <alignment horizontal="center"/>
    </xf>
    <xf numFmtId="0" fontId="6" fillId="0" borderId="22" xfId="0" applyFont="1" applyBorder="1" applyAlignment="1">
      <alignment vertical="center"/>
    </xf>
    <xf numFmtId="0" fontId="6" fillId="0" borderId="0" xfId="0" applyFont="1" applyAlignment="1">
      <alignment vertical="center"/>
    </xf>
    <xf numFmtId="0" fontId="0" fillId="5" borderId="10" xfId="0" applyFill="1" applyBorder="1" applyAlignment="1">
      <alignment horizontal="center"/>
    </xf>
    <xf numFmtId="0" fontId="0" fillId="5" borderId="1" xfId="0" applyFill="1" applyBorder="1" applyAlignment="1">
      <alignment horizontal="center"/>
    </xf>
    <xf numFmtId="3" fontId="0" fillId="5" borderId="24" xfId="0" applyNumberFormat="1" applyFill="1" applyBorder="1" applyAlignment="1">
      <alignment horizontal="center"/>
    </xf>
    <xf numFmtId="0" fontId="0" fillId="5" borderId="18" xfId="0" applyFill="1" applyBorder="1"/>
    <xf numFmtId="0" fontId="0" fillId="5" borderId="19" xfId="0" applyFill="1" applyBorder="1"/>
    <xf numFmtId="0" fontId="0" fillId="5" borderId="20" xfId="0" applyFill="1" applyBorder="1"/>
    <xf numFmtId="0" fontId="0" fillId="5" borderId="21" xfId="0" applyFill="1" applyBorder="1"/>
    <xf numFmtId="0" fontId="0" fillId="5" borderId="0" xfId="0" applyFill="1" applyBorder="1"/>
    <xf numFmtId="0" fontId="0" fillId="5" borderId="22" xfId="0" applyFill="1" applyBorder="1"/>
    <xf numFmtId="0" fontId="0" fillId="5" borderId="21" xfId="0" applyFill="1" applyBorder="1" applyAlignment="1">
      <alignment horizontal="center"/>
    </xf>
    <xf numFmtId="3" fontId="0" fillId="5" borderId="21" xfId="0" applyNumberFormat="1" applyFill="1" applyBorder="1" applyAlignment="1">
      <alignment horizontal="center"/>
    </xf>
    <xf numFmtId="3" fontId="0" fillId="5" borderId="0" xfId="0" applyNumberFormat="1" applyFill="1" applyBorder="1" applyAlignment="1">
      <alignment horizontal="center"/>
    </xf>
    <xf numFmtId="0" fontId="0" fillId="5" borderId="39" xfId="0" applyFill="1" applyBorder="1"/>
    <xf numFmtId="0" fontId="0" fillId="5" borderId="40" xfId="0" applyFill="1" applyBorder="1"/>
    <xf numFmtId="0" fontId="0" fillId="5" borderId="41" xfId="0" applyFill="1" applyBorder="1"/>
    <xf numFmtId="0" fontId="31" fillId="5" borderId="0" xfId="0" applyFont="1" applyFill="1" applyBorder="1"/>
    <xf numFmtId="0" fontId="0" fillId="5" borderId="30" xfId="0" applyFill="1" applyBorder="1"/>
    <xf numFmtId="3" fontId="0" fillId="0" borderId="1" xfId="0" applyNumberFormat="1" applyBorder="1" applyAlignment="1">
      <alignment horizontal="center"/>
    </xf>
    <xf numFmtId="3" fontId="0" fillId="2" borderId="2" xfId="0" applyNumberFormat="1" applyFont="1" applyFill="1" applyBorder="1" applyAlignment="1">
      <alignment horizontal="center" vertical="center"/>
    </xf>
    <xf numFmtId="0" fontId="32" fillId="5" borderId="0" xfId="0" applyFont="1" applyFill="1" applyBorder="1" applyAlignment="1">
      <alignment horizontal="center" vertical="center"/>
    </xf>
    <xf numFmtId="0" fontId="20" fillId="3" borderId="0" xfId="0" applyFont="1" applyFill="1" applyBorder="1" applyAlignment="1">
      <alignment horizontal="left" vertical="center" wrapText="1"/>
    </xf>
    <xf numFmtId="0" fontId="20" fillId="3" borderId="1" xfId="2" applyFont="1" applyFill="1" applyBorder="1" applyAlignment="1">
      <alignment horizontal="left" vertical="center" wrapText="1"/>
    </xf>
    <xf numFmtId="0" fontId="20" fillId="3" borderId="1" xfId="0" applyFont="1" applyFill="1" applyBorder="1" applyAlignment="1">
      <alignment horizontal="left" vertical="center" wrapText="1"/>
    </xf>
    <xf numFmtId="0" fontId="20" fillId="3" borderId="0" xfId="2" applyFont="1" applyFill="1" applyBorder="1" applyAlignment="1">
      <alignment horizontal="left" vertical="center" wrapText="1"/>
    </xf>
    <xf numFmtId="166" fontId="0" fillId="3" borderId="2" xfId="0" applyNumberFormat="1" applyFill="1" applyBorder="1" applyAlignment="1">
      <alignment horizontal="center" vertical="center"/>
    </xf>
    <xf numFmtId="166" fontId="15" fillId="3" borderId="17" xfId="0" applyNumberFormat="1" applyFont="1" applyFill="1" applyBorder="1" applyAlignment="1" applyProtection="1">
      <alignment horizontal="center" vertical="center"/>
    </xf>
    <xf numFmtId="166" fontId="0" fillId="3" borderId="0" xfId="0" applyNumberFormat="1" applyFont="1" applyFill="1" applyAlignment="1">
      <alignment horizontal="center" vertical="center"/>
    </xf>
    <xf numFmtId="3" fontId="0" fillId="3" borderId="0" xfId="0" applyNumberFormat="1" applyFill="1" applyBorder="1" applyAlignment="1" applyProtection="1">
      <alignment horizontal="left" vertical="center" wrapText="1"/>
      <protection locked="0"/>
    </xf>
    <xf numFmtId="0" fontId="6" fillId="3" borderId="5" xfId="0" applyFont="1" applyFill="1" applyBorder="1" applyAlignment="1">
      <alignment vertical="center"/>
    </xf>
    <xf numFmtId="0" fontId="14" fillId="3" borderId="1" xfId="0" applyFont="1" applyFill="1" applyBorder="1" applyAlignment="1">
      <alignment horizontal="center" vertical="center"/>
    </xf>
    <xf numFmtId="0" fontId="5" fillId="3" borderId="0" xfId="0" applyFont="1" applyFill="1" applyBorder="1" applyAlignment="1"/>
    <xf numFmtId="0" fontId="3" fillId="3" borderId="3" xfId="0" applyFont="1" applyFill="1" applyBorder="1" applyAlignment="1">
      <alignment vertical="center"/>
    </xf>
    <xf numFmtId="0" fontId="3" fillId="3" borderId="7" xfId="0" applyFont="1" applyFill="1" applyBorder="1" applyAlignment="1">
      <alignment vertical="center"/>
    </xf>
    <xf numFmtId="0" fontId="0" fillId="3" borderId="8" xfId="0" applyFill="1" applyBorder="1" applyAlignment="1">
      <alignment vertical="center"/>
    </xf>
    <xf numFmtId="0" fontId="3" fillId="3" borderId="10" xfId="0" applyFont="1" applyFill="1" applyBorder="1" applyAlignment="1">
      <alignment vertical="center"/>
    </xf>
    <xf numFmtId="3" fontId="0" fillId="2" borderId="2" xfId="1" applyNumberFormat="1" applyFont="1" applyFill="1" applyBorder="1" applyAlignment="1">
      <alignment horizontal="center" vertical="center"/>
    </xf>
    <xf numFmtId="3" fontId="0" fillId="3" borderId="0" xfId="1" applyNumberFormat="1" applyFont="1" applyFill="1" applyBorder="1" applyAlignment="1">
      <alignment horizontal="center" vertical="center"/>
    </xf>
    <xf numFmtId="3" fontId="3" fillId="3" borderId="9" xfId="0" applyNumberFormat="1" applyFont="1" applyFill="1" applyBorder="1" applyAlignment="1">
      <alignment horizontal="center" vertical="center"/>
    </xf>
    <xf numFmtId="0" fontId="15" fillId="3" borderId="15" xfId="0" applyFont="1" applyFill="1" applyBorder="1" applyAlignment="1">
      <alignment horizontal="left" vertical="center"/>
    </xf>
    <xf numFmtId="0" fontId="15" fillId="3" borderId="1" xfId="0" applyFont="1" applyFill="1" applyBorder="1" applyAlignment="1">
      <alignment vertical="center"/>
    </xf>
    <xf numFmtId="166" fontId="3" fillId="3" borderId="4" xfId="0" applyNumberFormat="1" applyFont="1" applyFill="1" applyBorder="1" applyAlignment="1">
      <alignment horizontal="center" vertical="center"/>
    </xf>
    <xf numFmtId="0" fontId="0" fillId="3" borderId="0" xfId="0" applyFont="1" applyFill="1" applyAlignment="1">
      <alignment horizontal="left" vertical="center" wrapText="1"/>
    </xf>
    <xf numFmtId="0" fontId="3" fillId="3" borderId="3" xfId="0" applyFont="1" applyFill="1" applyBorder="1" applyAlignment="1">
      <alignment horizontal="left" vertical="center" wrapText="1"/>
    </xf>
    <xf numFmtId="0" fontId="6" fillId="3" borderId="5" xfId="0" applyFont="1" applyFill="1" applyBorder="1" applyAlignment="1">
      <alignment horizontal="left" vertical="center" wrapText="1"/>
    </xf>
    <xf numFmtId="0" fontId="6" fillId="3" borderId="8" xfId="0" applyFont="1" applyFill="1" applyBorder="1" applyAlignment="1">
      <alignment vertical="center"/>
    </xf>
    <xf numFmtId="10" fontId="3" fillId="3" borderId="9" xfId="1" applyNumberFormat="1" applyFont="1" applyFill="1" applyBorder="1" applyAlignment="1">
      <alignment horizontal="center" vertical="center"/>
    </xf>
    <xf numFmtId="9" fontId="3" fillId="3" borderId="11" xfId="1" applyFont="1" applyFill="1" applyBorder="1" applyAlignment="1">
      <alignment horizontal="center" vertical="center"/>
    </xf>
    <xf numFmtId="0" fontId="14" fillId="3" borderId="0" xfId="0" applyFont="1" applyFill="1" applyAlignment="1">
      <alignment horizontal="left" vertical="center" wrapText="1"/>
    </xf>
    <xf numFmtId="0" fontId="3" fillId="3" borderId="3" xfId="0" applyFont="1" applyFill="1" applyBorder="1" applyAlignment="1">
      <alignment horizontal="left" vertical="center" wrapText="1"/>
    </xf>
    <xf numFmtId="0" fontId="33" fillId="3" borderId="0" xfId="0" applyFont="1" applyFill="1" applyAlignment="1">
      <alignment horizontal="left" vertical="center" wrapText="1"/>
    </xf>
    <xf numFmtId="0" fontId="21" fillId="3" borderId="0" xfId="0" applyFont="1" applyFill="1" applyAlignment="1">
      <alignment vertical="center"/>
    </xf>
    <xf numFmtId="0" fontId="21" fillId="0" borderId="0" xfId="2" applyFont="1" applyFill="1" applyAlignment="1">
      <alignment horizontal="left" vertical="center"/>
    </xf>
    <xf numFmtId="0" fontId="21" fillId="3" borderId="0" xfId="0" applyFont="1" applyFill="1" applyAlignment="1">
      <alignment horizontal="left" vertical="center"/>
    </xf>
    <xf numFmtId="0" fontId="34" fillId="3" borderId="0" xfId="2" applyFont="1" applyFill="1"/>
    <xf numFmtId="0" fontId="4" fillId="3" borderId="0" xfId="0" applyFont="1" applyFill="1" applyAlignment="1">
      <alignment horizontal="left" vertical="center" wrapText="1"/>
    </xf>
    <xf numFmtId="9" fontId="3" fillId="3" borderId="9" xfId="1" applyFont="1" applyFill="1" applyBorder="1" applyAlignment="1">
      <alignment horizontal="center" vertical="center"/>
    </xf>
    <xf numFmtId="0" fontId="6" fillId="3" borderId="0" xfId="0" applyFont="1" applyFill="1" applyAlignment="1">
      <alignment vertical="top"/>
    </xf>
    <xf numFmtId="166" fontId="0" fillId="2" borderId="2" xfId="0" applyNumberFormat="1" applyFill="1" applyBorder="1" applyAlignment="1" applyProtection="1">
      <alignment horizontal="center" vertical="center"/>
      <protection locked="0"/>
    </xf>
    <xf numFmtId="166" fontId="15" fillId="3" borderId="1" xfId="0" applyNumberFormat="1" applyFont="1" applyFill="1" applyBorder="1" applyAlignment="1">
      <alignment horizontal="center" vertical="center"/>
    </xf>
    <xf numFmtId="166" fontId="3" fillId="3" borderId="11" xfId="0" applyNumberFormat="1" applyFont="1" applyFill="1" applyBorder="1" applyAlignment="1">
      <alignment horizontal="center" vertical="center"/>
    </xf>
    <xf numFmtId="165" fontId="3" fillId="3" borderId="11" xfId="1" applyNumberFormat="1" applyFont="1" applyFill="1" applyBorder="1" applyAlignment="1">
      <alignment horizontal="center" vertical="center"/>
    </xf>
    <xf numFmtId="166" fontId="3" fillId="3" borderId="0" xfId="1" applyNumberFormat="1" applyFont="1" applyFill="1" applyBorder="1" applyAlignment="1">
      <alignment horizontal="center" vertical="center"/>
    </xf>
    <xf numFmtId="166" fontId="3" fillId="3" borderId="9" xfId="0" applyNumberFormat="1" applyFont="1" applyFill="1" applyBorder="1" applyAlignment="1">
      <alignment horizontal="center" vertical="center"/>
    </xf>
    <xf numFmtId="0" fontId="6" fillId="3" borderId="0" xfId="0" applyFont="1" applyFill="1" applyBorder="1" applyAlignment="1">
      <alignment vertical="top"/>
    </xf>
    <xf numFmtId="166" fontId="0" fillId="3" borderId="0" xfId="0" applyNumberFormat="1" applyFill="1" applyAlignment="1">
      <alignment horizontal="center"/>
    </xf>
    <xf numFmtId="166" fontId="0" fillId="3" borderId="0" xfId="0" applyNumberFormat="1" applyFill="1" applyBorder="1" applyAlignment="1">
      <alignment horizontal="center" vertical="center"/>
    </xf>
    <xf numFmtId="0" fontId="21" fillId="3" borderId="0" xfId="0" applyFont="1" applyFill="1" applyAlignment="1">
      <alignment horizontal="left" vertical="center" wrapText="1"/>
    </xf>
    <xf numFmtId="0" fontId="7" fillId="3" borderId="0" xfId="0" applyFont="1" applyFill="1" applyAlignment="1">
      <alignment vertical="center"/>
    </xf>
    <xf numFmtId="0" fontId="3" fillId="3" borderId="0" xfId="0" applyFont="1" applyFill="1" applyAlignment="1">
      <alignment horizontal="right" vertical="center"/>
    </xf>
    <xf numFmtId="0" fontId="20" fillId="3" borderId="0" xfId="2" applyFont="1" applyFill="1" applyAlignment="1" applyProtection="1">
      <alignment vertical="center"/>
      <protection locked="0"/>
    </xf>
    <xf numFmtId="0" fontId="31" fillId="3" borderId="0" xfId="0" applyFont="1" applyFill="1"/>
    <xf numFmtId="0" fontId="0" fillId="4" borderId="2" xfId="0" applyFill="1" applyBorder="1" applyAlignment="1">
      <alignment horizontal="center" vertical="center"/>
    </xf>
    <xf numFmtId="0" fontId="0" fillId="3" borderId="5" xfId="0" applyFill="1" applyBorder="1" applyAlignment="1">
      <alignment horizontal="center" vertical="center"/>
    </xf>
    <xf numFmtId="0" fontId="4" fillId="0" borderId="0" xfId="0" applyFont="1" applyAlignment="1">
      <alignment horizontal="left" vertical="center"/>
    </xf>
    <xf numFmtId="0" fontId="0" fillId="3" borderId="0" xfId="0" applyFill="1" applyAlignment="1" applyProtection="1">
      <alignment horizontal="left" vertical="center"/>
      <protection locked="0"/>
    </xf>
    <xf numFmtId="0" fontId="4" fillId="3" borderId="42" xfId="0" applyFont="1" applyFill="1" applyBorder="1" applyAlignment="1">
      <alignment horizontal="left" vertical="center" wrapText="1"/>
    </xf>
    <xf numFmtId="0" fontId="0" fillId="3" borderId="42" xfId="0" applyFill="1" applyBorder="1" applyAlignment="1">
      <alignment horizontal="center" vertical="center" wrapText="1"/>
    </xf>
    <xf numFmtId="0" fontId="0" fillId="3" borderId="42" xfId="0" applyFill="1" applyBorder="1"/>
    <xf numFmtId="0" fontId="0" fillId="3" borderId="42" xfId="0" applyFill="1" applyBorder="1" applyAlignment="1">
      <alignment horizontal="left" vertical="center"/>
    </xf>
    <xf numFmtId="0" fontId="6" fillId="3" borderId="0" xfId="0" applyFont="1" applyFill="1" applyAlignment="1">
      <alignment horizontal="left" vertical="top" wrapText="1"/>
    </xf>
    <xf numFmtId="0" fontId="6" fillId="3" borderId="0" xfId="0" applyFont="1" applyFill="1" applyAlignment="1">
      <alignment vertical="top" wrapText="1"/>
    </xf>
    <xf numFmtId="0" fontId="3" fillId="3" borderId="0" xfId="0" applyFont="1" applyFill="1" applyAlignment="1">
      <alignment horizontal="left" vertical="top" wrapText="1"/>
    </xf>
    <xf numFmtId="0" fontId="31" fillId="3" borderId="0" xfId="0" applyFont="1" applyFill="1" applyAlignment="1">
      <alignment vertical="center" wrapText="1"/>
    </xf>
    <xf numFmtId="0" fontId="14" fillId="3" borderId="0" xfId="0" applyFont="1" applyFill="1" applyAlignment="1">
      <alignment wrapText="1"/>
    </xf>
    <xf numFmtId="0" fontId="0" fillId="3" borderId="0" xfId="0" applyFill="1" applyAlignment="1" applyProtection="1">
      <alignment horizontal="left" vertical="center" wrapText="1"/>
      <protection locked="0"/>
    </xf>
    <xf numFmtId="0" fontId="6" fillId="3" borderId="0" xfId="0" applyFont="1" applyFill="1" applyAlignment="1">
      <alignment vertical="center"/>
    </xf>
    <xf numFmtId="3" fontId="3" fillId="3" borderId="0" xfId="0" applyNumberFormat="1" applyFont="1" applyFill="1" applyAlignment="1">
      <alignment horizontal="center" vertical="center"/>
    </xf>
    <xf numFmtId="0" fontId="22" fillId="3" borderId="0" xfId="0" applyFont="1" applyFill="1" applyAlignment="1">
      <alignment horizontal="left" vertical="center" wrapText="1"/>
    </xf>
    <xf numFmtId="166" fontId="15" fillId="3" borderId="17" xfId="0" applyNumberFormat="1" applyFont="1" applyFill="1" applyBorder="1" applyAlignment="1">
      <alignment horizontal="center" vertical="center"/>
    </xf>
    <xf numFmtId="0" fontId="31" fillId="3" borderId="3" xfId="0" applyFont="1" applyFill="1" applyBorder="1" applyAlignment="1">
      <alignment horizontal="left" vertical="center"/>
    </xf>
    <xf numFmtId="166" fontId="0" fillId="2" borderId="2" xfId="0" applyNumberFormat="1" applyFill="1" applyBorder="1" applyAlignment="1">
      <alignment horizontal="center" vertical="center"/>
    </xf>
    <xf numFmtId="166" fontId="0" fillId="4" borderId="2" xfId="0" applyNumberFormat="1" applyFill="1" applyBorder="1" applyAlignment="1">
      <alignment horizontal="center" vertical="center" wrapText="1"/>
    </xf>
    <xf numFmtId="165" fontId="28" fillId="2" borderId="27" xfId="1" applyNumberFormat="1" applyFont="1" applyFill="1" applyBorder="1" applyAlignment="1">
      <alignment horizontal="center" vertical="center"/>
    </xf>
    <xf numFmtId="165" fontId="29" fillId="2" borderId="31" xfId="1" applyNumberFormat="1" applyFont="1" applyFill="1" applyBorder="1" applyAlignment="1">
      <alignment horizontal="center" vertical="center"/>
    </xf>
    <xf numFmtId="165" fontId="29" fillId="2" borderId="33" xfId="1" applyNumberFormat="1" applyFont="1" applyFill="1" applyBorder="1" applyAlignment="1">
      <alignment horizontal="center" vertical="center"/>
    </xf>
    <xf numFmtId="165" fontId="30" fillId="2" borderId="35" xfId="1" applyNumberFormat="1" applyFont="1" applyFill="1" applyBorder="1" applyAlignment="1">
      <alignment horizontal="center" vertical="center"/>
    </xf>
    <xf numFmtId="3" fontId="4" fillId="3" borderId="0" xfId="0" applyNumberFormat="1" applyFont="1" applyFill="1" applyBorder="1" applyAlignment="1" applyProtection="1">
      <alignment horizontal="left" vertical="top" wrapText="1"/>
      <protection locked="0"/>
    </xf>
    <xf numFmtId="0" fontId="3" fillId="3" borderId="0" xfId="0" applyFont="1" applyFill="1" applyBorder="1" applyAlignment="1">
      <alignment vertical="center"/>
    </xf>
    <xf numFmtId="165" fontId="3" fillId="3" borderId="0" xfId="1" applyNumberFormat="1" applyFont="1" applyFill="1" applyBorder="1" applyAlignment="1">
      <alignment horizontal="center" vertical="center"/>
    </xf>
    <xf numFmtId="0" fontId="0" fillId="3" borderId="0" xfId="0" applyFill="1" applyBorder="1" applyAlignment="1" applyProtection="1">
      <alignment horizontal="center" vertical="center" wrapText="1"/>
      <protection locked="0"/>
    </xf>
    <xf numFmtId="3" fontId="6" fillId="3" borderId="0" xfId="0" applyNumberFormat="1" applyFont="1" applyFill="1" applyBorder="1" applyAlignment="1" applyProtection="1">
      <alignment horizontal="left" vertical="top" wrapText="1"/>
      <protection locked="0"/>
    </xf>
    <xf numFmtId="3" fontId="4" fillId="3" borderId="0" xfId="0" applyNumberFormat="1" applyFont="1" applyFill="1" applyBorder="1" applyAlignment="1" applyProtection="1">
      <alignment horizontal="left" vertical="center" wrapText="1"/>
      <protection locked="0"/>
    </xf>
    <xf numFmtId="3" fontId="3" fillId="3" borderId="0" xfId="0" applyNumberFormat="1" applyFont="1" applyFill="1" applyBorder="1" applyAlignment="1" applyProtection="1">
      <alignment horizontal="left" vertical="center" wrapText="1"/>
      <protection locked="0"/>
    </xf>
    <xf numFmtId="0" fontId="3" fillId="3" borderId="0" xfId="0" applyFont="1" applyFill="1" applyAlignment="1">
      <alignment horizontal="center" vertical="center" wrapText="1"/>
    </xf>
    <xf numFmtId="0" fontId="0" fillId="3" borderId="1" xfId="0" applyFill="1" applyBorder="1" applyAlignment="1">
      <alignment horizontal="center" wrapText="1"/>
    </xf>
    <xf numFmtId="0" fontId="6" fillId="3" borderId="0" xfId="0" applyFont="1" applyFill="1" applyAlignment="1">
      <alignment horizontal="center" wrapText="1"/>
    </xf>
    <xf numFmtId="0" fontId="4" fillId="3" borderId="0" xfId="0" applyFont="1" applyFill="1" applyAlignment="1">
      <alignment horizontal="center" vertical="center" wrapText="1"/>
    </xf>
    <xf numFmtId="0" fontId="0" fillId="3" borderId="0" xfId="0" applyFill="1" applyAlignment="1">
      <alignment horizontal="center" vertical="center" wrapText="1"/>
    </xf>
    <xf numFmtId="0" fontId="4" fillId="3" borderId="0" xfId="0" applyFont="1" applyFill="1" applyAlignment="1">
      <alignment horizontal="center" wrapText="1"/>
    </xf>
    <xf numFmtId="0" fontId="6" fillId="3" borderId="0" xfId="0" applyFont="1" applyFill="1" applyAlignment="1">
      <alignment horizontal="center" vertical="top" wrapText="1"/>
    </xf>
    <xf numFmtId="0" fontId="3" fillId="3" borderId="0" xfId="0" applyFont="1" applyFill="1" applyAlignment="1">
      <alignment horizontal="center" vertical="top" wrapText="1"/>
    </xf>
    <xf numFmtId="0" fontId="3" fillId="3" borderId="0" xfId="0" applyFont="1" applyFill="1" applyAlignment="1">
      <alignment horizontal="left" vertical="center"/>
    </xf>
    <xf numFmtId="0" fontId="0" fillId="3" borderId="1" xfId="0" applyFill="1" applyBorder="1" applyAlignment="1">
      <alignment horizontal="left"/>
    </xf>
    <xf numFmtId="3" fontId="0" fillId="3" borderId="0" xfId="0" applyNumberFormat="1" applyFill="1" applyAlignment="1">
      <alignment horizontal="left" vertical="center"/>
    </xf>
    <xf numFmtId="0" fontId="0" fillId="3" borderId="0" xfId="0" applyFill="1" applyBorder="1" applyAlignment="1" applyProtection="1">
      <alignment horizontal="left" vertical="center" wrapText="1"/>
      <protection locked="0"/>
    </xf>
    <xf numFmtId="0" fontId="0" fillId="3" borderId="0" xfId="0" applyFont="1" applyFill="1" applyAlignment="1">
      <alignment vertical="center" wrapText="1"/>
    </xf>
    <xf numFmtId="0" fontId="21" fillId="3" borderId="0" xfId="2" applyFont="1" applyFill="1" applyAlignment="1">
      <alignment vertical="center" wrapText="1"/>
    </xf>
    <xf numFmtId="3" fontId="0" fillId="4" borderId="2" xfId="1" applyNumberFormat="1" applyFont="1" applyFill="1" applyBorder="1" applyAlignment="1">
      <alignment horizontal="center" vertical="center"/>
    </xf>
    <xf numFmtId="0" fontId="31" fillId="3" borderId="0" xfId="0" applyFont="1" applyFill="1" applyAlignment="1">
      <alignment vertical="center"/>
    </xf>
    <xf numFmtId="0" fontId="3" fillId="3" borderId="8" xfId="0" applyFont="1" applyFill="1" applyBorder="1" applyAlignment="1">
      <alignment vertical="center"/>
    </xf>
    <xf numFmtId="0" fontId="15" fillId="3" borderId="10" xfId="0" applyFont="1" applyFill="1" applyBorder="1" applyAlignment="1">
      <alignment vertical="center"/>
    </xf>
    <xf numFmtId="166" fontId="15" fillId="3" borderId="11" xfId="0" applyNumberFormat="1" applyFont="1" applyFill="1" applyBorder="1" applyAlignment="1">
      <alignment horizontal="center" vertical="center"/>
    </xf>
    <xf numFmtId="165" fontId="1" fillId="7" borderId="26" xfId="1" applyNumberFormat="1" applyFont="1" applyFill="1" applyBorder="1" applyAlignment="1">
      <alignment horizontal="center" vertical="center"/>
    </xf>
    <xf numFmtId="165" fontId="29" fillId="7" borderId="32" xfId="1" applyNumberFormat="1" applyFont="1" applyFill="1" applyBorder="1" applyAlignment="1">
      <alignment horizontal="center" vertical="center"/>
    </xf>
    <xf numFmtId="165" fontId="1" fillId="7" borderId="37" xfId="1" applyNumberFormat="1" applyFont="1" applyFill="1" applyBorder="1" applyAlignment="1">
      <alignment horizontal="center" vertical="center"/>
    </xf>
    <xf numFmtId="0" fontId="8" fillId="0" borderId="0" xfId="0" applyFont="1"/>
    <xf numFmtId="0" fontId="4" fillId="0" borderId="0" xfId="0" applyFont="1"/>
    <xf numFmtId="0" fontId="4" fillId="0" borderId="0" xfId="0" applyFont="1" applyAlignment="1">
      <alignment horizontal="left"/>
    </xf>
    <xf numFmtId="0" fontId="3" fillId="0" borderId="0" xfId="0" applyFont="1"/>
    <xf numFmtId="0" fontId="35" fillId="0" borderId="0" xfId="0" applyFont="1"/>
    <xf numFmtId="0" fontId="0" fillId="0" borderId="0" xfId="0" applyAlignment="1">
      <alignment vertical="top"/>
    </xf>
    <xf numFmtId="0" fontId="0" fillId="0" borderId="0" xfId="0" applyFont="1" applyAlignment="1">
      <alignment horizontal="left"/>
    </xf>
    <xf numFmtId="0" fontId="36" fillId="3" borderId="8" xfId="0" applyFont="1" applyFill="1" applyBorder="1" applyAlignment="1">
      <alignment vertical="center"/>
    </xf>
    <xf numFmtId="165" fontId="36" fillId="2" borderId="28" xfId="1" applyNumberFormat="1" applyFont="1" applyFill="1" applyBorder="1" applyAlignment="1">
      <alignment horizontal="center" vertical="center"/>
    </xf>
    <xf numFmtId="0" fontId="37" fillId="2" borderId="11" xfId="0" applyFont="1" applyFill="1" applyBorder="1" applyAlignment="1">
      <alignment horizontal="center" vertical="center"/>
    </xf>
    <xf numFmtId="165" fontId="37" fillId="2" borderId="36" xfId="1" applyNumberFormat="1" applyFont="1" applyFill="1" applyBorder="1" applyAlignment="1">
      <alignment horizontal="center" vertical="center"/>
    </xf>
    <xf numFmtId="3" fontId="0" fillId="2" borderId="2" xfId="0" applyNumberFormat="1" applyFont="1" applyFill="1" applyBorder="1" applyAlignment="1" applyProtection="1">
      <alignment horizontal="center" vertical="center"/>
      <protection locked="0"/>
    </xf>
    <xf numFmtId="3" fontId="0" fillId="2" borderId="2" xfId="1" applyNumberFormat="1" applyFont="1" applyFill="1" applyBorder="1" applyAlignment="1" applyProtection="1">
      <alignment horizontal="center" vertical="center"/>
      <protection locked="0"/>
    </xf>
    <xf numFmtId="166" fontId="0" fillId="4" borderId="2" xfId="0" applyNumberFormat="1" applyFill="1" applyBorder="1" applyAlignment="1" applyProtection="1">
      <alignment horizontal="center" vertical="center" wrapText="1"/>
      <protection locked="0"/>
    </xf>
    <xf numFmtId="0" fontId="0" fillId="2" borderId="2" xfId="0" applyFill="1" applyBorder="1" applyAlignment="1" applyProtection="1">
      <alignment vertical="center" wrapText="1"/>
      <protection locked="0"/>
    </xf>
    <xf numFmtId="0" fontId="0" fillId="0" borderId="0" xfId="0"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3" fontId="0" fillId="0" borderId="24" xfId="0" applyNumberFormat="1" applyBorder="1" applyAlignment="1" applyProtection="1">
      <alignment horizontal="center" vertical="center"/>
      <protection locked="0"/>
    </xf>
    <xf numFmtId="3" fontId="0" fillId="0" borderId="0" xfId="0" applyNumberFormat="1" applyAlignment="1" applyProtection="1">
      <alignment horizontal="center" vertical="center"/>
      <protection locked="0"/>
    </xf>
    <xf numFmtId="3" fontId="0" fillId="0" borderId="10" xfId="0" applyNumberFormat="1" applyBorder="1" applyAlignment="1" applyProtection="1">
      <alignment horizontal="center" vertical="center"/>
      <protection locked="0"/>
    </xf>
    <xf numFmtId="3" fontId="0" fillId="0" borderId="1" xfId="0" applyNumberFormat="1" applyBorder="1" applyAlignment="1" applyProtection="1">
      <alignment horizontal="center" vertical="center"/>
      <protection locked="0"/>
    </xf>
    <xf numFmtId="0" fontId="0" fillId="0" borderId="10" xfId="0" applyBorder="1" applyAlignment="1" applyProtection="1">
      <alignment horizontal="center" vertical="center"/>
    </xf>
    <xf numFmtId="0" fontId="0" fillId="0" borderId="1" xfId="0" applyBorder="1" applyAlignment="1" applyProtection="1">
      <alignment horizontal="center" vertical="center"/>
    </xf>
    <xf numFmtId="0" fontId="0" fillId="0" borderId="11" xfId="0" applyBorder="1" applyAlignment="1" applyProtection="1">
      <alignment horizontal="center" vertical="center"/>
    </xf>
    <xf numFmtId="3" fontId="0" fillId="0" borderId="24" xfId="0" applyNumberFormat="1" applyBorder="1" applyAlignment="1" applyProtection="1">
      <alignment horizontal="center" vertical="center"/>
    </xf>
    <xf numFmtId="3" fontId="0" fillId="0" borderId="0" xfId="0" applyNumberFormat="1" applyAlignment="1" applyProtection="1">
      <alignment horizontal="center" vertical="center"/>
    </xf>
    <xf numFmtId="3" fontId="0" fillId="0" borderId="10" xfId="0" applyNumberFormat="1" applyBorder="1" applyAlignment="1" applyProtection="1">
      <alignment horizontal="center" vertical="center"/>
    </xf>
    <xf numFmtId="3" fontId="0" fillId="0" borderId="1" xfId="0" applyNumberFormat="1" applyBorder="1" applyAlignment="1" applyProtection="1">
      <alignment horizontal="center" vertical="center"/>
    </xf>
    <xf numFmtId="3" fontId="3" fillId="0" borderId="24" xfId="0" applyNumberFormat="1" applyFont="1" applyBorder="1" applyAlignment="1" applyProtection="1">
      <alignment horizontal="center"/>
    </xf>
    <xf numFmtId="166" fontId="3" fillId="0" borderId="0" xfId="0" applyNumberFormat="1" applyFont="1" applyAlignment="1" applyProtection="1">
      <alignment horizontal="center"/>
    </xf>
    <xf numFmtId="3" fontId="3" fillId="0" borderId="0" xfId="0" applyNumberFormat="1" applyFont="1" applyAlignment="1" applyProtection="1">
      <alignment horizontal="center"/>
    </xf>
    <xf numFmtId="0" fontId="0" fillId="0" borderId="10" xfId="0" applyBorder="1" applyAlignment="1" applyProtection="1">
      <alignment horizontal="center"/>
      <protection locked="0"/>
    </xf>
    <xf numFmtId="0" fontId="0" fillId="0" borderId="1" xfId="0" applyBorder="1" applyAlignment="1" applyProtection="1">
      <alignment horizontal="center"/>
      <protection locked="0"/>
    </xf>
    <xf numFmtId="3" fontId="0" fillId="0" borderId="24" xfId="0" applyNumberFormat="1" applyBorder="1" applyAlignment="1" applyProtection="1">
      <alignment horizontal="center"/>
      <protection locked="0"/>
    </xf>
    <xf numFmtId="3" fontId="0" fillId="0" borderId="0" xfId="0" applyNumberFormat="1" applyAlignment="1" applyProtection="1">
      <alignment horizontal="center"/>
      <protection locked="0"/>
    </xf>
    <xf numFmtId="0" fontId="0" fillId="2" borderId="24" xfId="0" applyFill="1" applyBorder="1" applyProtection="1"/>
    <xf numFmtId="0" fontId="0" fillId="3" borderId="24" xfId="0" applyFill="1" applyBorder="1" applyProtection="1"/>
    <xf numFmtId="0" fontId="28" fillId="2" borderId="25" xfId="0" applyFont="1" applyFill="1" applyBorder="1" applyAlignment="1" applyProtection="1">
      <alignment horizontal="center" vertical="center" wrapText="1"/>
    </xf>
    <xf numFmtId="0" fontId="29" fillId="2" borderId="1" xfId="0" applyFont="1" applyFill="1" applyBorder="1" applyAlignment="1" applyProtection="1">
      <alignment horizontal="center" vertical="center" wrapText="1"/>
    </xf>
    <xf numFmtId="0" fontId="30" fillId="2" borderId="11" xfId="0" applyFont="1" applyFill="1" applyBorder="1" applyAlignment="1" applyProtection="1">
      <alignment horizontal="center" vertical="center"/>
    </xf>
    <xf numFmtId="0" fontId="30" fillId="2" borderId="1" xfId="0" applyFont="1" applyFill="1" applyBorder="1" applyAlignment="1" applyProtection="1">
      <alignment horizontal="center" vertical="center"/>
    </xf>
    <xf numFmtId="0" fontId="0" fillId="2" borderId="10" xfId="0" applyFill="1" applyBorder="1" applyAlignment="1" applyProtection="1">
      <alignment horizontal="center" vertical="center" wrapText="1"/>
    </xf>
    <xf numFmtId="0" fontId="0" fillId="3" borderId="13" xfId="0" applyFill="1" applyBorder="1" applyAlignment="1" applyProtection="1">
      <alignment horizontal="center" vertical="center" wrapText="1"/>
    </xf>
    <xf numFmtId="0" fontId="0" fillId="3" borderId="1" xfId="0" applyFill="1" applyBorder="1" applyAlignment="1" applyProtection="1">
      <alignment horizontal="center" vertical="center" wrapText="1"/>
    </xf>
    <xf numFmtId="165" fontId="28" fillId="3" borderId="12" xfId="1" applyNumberFormat="1" applyFont="1" applyFill="1" applyBorder="1" applyAlignment="1" applyProtection="1">
      <alignment horizontal="center" vertical="center"/>
    </xf>
    <xf numFmtId="0" fontId="0" fillId="0" borderId="0" xfId="0" applyAlignment="1" applyProtection="1">
      <alignment horizontal="center" vertical="center"/>
    </xf>
    <xf numFmtId="165" fontId="29" fillId="3" borderId="14" xfId="1" applyNumberFormat="1" applyFont="1" applyFill="1" applyBorder="1" applyAlignment="1" applyProtection="1">
      <alignment horizontal="center" vertical="center"/>
    </xf>
    <xf numFmtId="165" fontId="30" fillId="3" borderId="13" xfId="1" applyNumberFormat="1" applyFont="1" applyFill="1" applyBorder="1" applyAlignment="1" applyProtection="1">
      <alignment horizontal="center" vertical="center"/>
    </xf>
    <xf numFmtId="0" fontId="0" fillId="0" borderId="13" xfId="0" applyBorder="1" applyAlignment="1" applyProtection="1">
      <alignment horizontal="center" vertical="center"/>
    </xf>
    <xf numFmtId="0" fontId="0" fillId="5" borderId="18" xfId="0" applyFill="1" applyBorder="1" applyProtection="1"/>
    <xf numFmtId="0" fontId="0" fillId="5" borderId="19" xfId="0" applyFill="1" applyBorder="1" applyProtection="1"/>
    <xf numFmtId="0" fontId="0" fillId="5" borderId="20" xfId="0" applyFill="1" applyBorder="1" applyProtection="1"/>
    <xf numFmtId="0" fontId="0" fillId="5" borderId="21" xfId="0" applyFill="1" applyBorder="1" applyProtection="1"/>
    <xf numFmtId="0" fontId="31" fillId="5" borderId="0" xfId="0" applyFont="1" applyFill="1" applyBorder="1" applyProtection="1"/>
    <xf numFmtId="0" fontId="0" fillId="5" borderId="0" xfId="0" applyFill="1" applyBorder="1" applyProtection="1"/>
    <xf numFmtId="0" fontId="0" fillId="5" borderId="22" xfId="0" applyFill="1" applyBorder="1" applyProtection="1"/>
    <xf numFmtId="0" fontId="0" fillId="5" borderId="21" xfId="0" applyFill="1" applyBorder="1" applyAlignment="1" applyProtection="1">
      <alignment horizontal="center"/>
    </xf>
    <xf numFmtId="0" fontId="0" fillId="5" borderId="10" xfId="0" applyFill="1" applyBorder="1" applyAlignment="1" applyProtection="1">
      <alignment horizontal="center"/>
    </xf>
    <xf numFmtId="0" fontId="0" fillId="5" borderId="1" xfId="0" applyFill="1" applyBorder="1" applyAlignment="1" applyProtection="1">
      <alignment horizontal="center"/>
    </xf>
    <xf numFmtId="0" fontId="0" fillId="5" borderId="30" xfId="0" applyFill="1" applyBorder="1" applyProtection="1"/>
    <xf numFmtId="3" fontId="0" fillId="5" borderId="21" xfId="0" applyNumberFormat="1" applyFill="1" applyBorder="1" applyAlignment="1" applyProtection="1">
      <alignment horizontal="center"/>
    </xf>
    <xf numFmtId="3" fontId="0" fillId="5" borderId="24" xfId="0" applyNumberFormat="1" applyFill="1" applyBorder="1" applyAlignment="1" applyProtection="1">
      <alignment horizontal="center"/>
    </xf>
    <xf numFmtId="3" fontId="0" fillId="5" borderId="0" xfId="0" applyNumberFormat="1" applyFill="1" applyBorder="1" applyAlignment="1" applyProtection="1">
      <alignment horizontal="center"/>
    </xf>
    <xf numFmtId="0" fontId="32" fillId="5" borderId="0" xfId="0" applyFont="1" applyFill="1" applyBorder="1" applyAlignment="1" applyProtection="1">
      <alignment horizontal="center" vertical="center"/>
    </xf>
    <xf numFmtId="0" fontId="0" fillId="5" borderId="39" xfId="0" applyFill="1" applyBorder="1" applyProtection="1"/>
    <xf numFmtId="0" fontId="0" fillId="5" borderId="40" xfId="0" applyFill="1" applyBorder="1" applyProtection="1"/>
    <xf numFmtId="0" fontId="0" fillId="5" borderId="41" xfId="0" applyFill="1" applyBorder="1" applyProtection="1"/>
    <xf numFmtId="0" fontId="0" fillId="0" borderId="1" xfId="0" applyBorder="1" applyAlignment="1" applyProtection="1">
      <alignment vertical="center"/>
      <protection locked="0"/>
    </xf>
    <xf numFmtId="0" fontId="28" fillId="3" borderId="8" xfId="0" applyFont="1" applyFill="1" applyBorder="1" applyAlignment="1" applyProtection="1">
      <alignment vertical="center"/>
      <protection locked="0"/>
    </xf>
    <xf numFmtId="0" fontId="28" fillId="0" borderId="8" xfId="0" applyFont="1" applyBorder="1" applyAlignment="1" applyProtection="1">
      <alignment horizontal="center" vertical="center"/>
      <protection locked="0"/>
    </xf>
    <xf numFmtId="165" fontId="0" fillId="0" borderId="9" xfId="1" applyNumberFormat="1" applyFont="1" applyBorder="1" applyAlignment="1" applyProtection="1">
      <alignment horizontal="center" vertical="center"/>
      <protection locked="0"/>
    </xf>
    <xf numFmtId="0" fontId="29" fillId="0" borderId="0" xfId="0" applyFont="1" applyAlignment="1" applyProtection="1">
      <alignment vertical="center"/>
      <protection locked="0"/>
    </xf>
    <xf numFmtId="0" fontId="29" fillId="0" borderId="0" xfId="0" applyFont="1" applyAlignment="1" applyProtection="1">
      <alignment horizontal="center" vertical="center"/>
      <protection locked="0"/>
    </xf>
    <xf numFmtId="165" fontId="0" fillId="0" borderId="6" xfId="1" applyNumberFormat="1" applyFont="1" applyBorder="1" applyAlignment="1" applyProtection="1">
      <alignment horizontal="center" vertical="center"/>
      <protection locked="0"/>
    </xf>
    <xf numFmtId="0" fontId="30" fillId="0" borderId="1" xfId="0" applyFont="1" applyBorder="1" applyAlignment="1" applyProtection="1">
      <alignment vertical="center"/>
      <protection locked="0"/>
    </xf>
    <xf numFmtId="0" fontId="30" fillId="0" borderId="1" xfId="0" applyFont="1" applyBorder="1" applyAlignment="1" applyProtection="1">
      <alignment horizontal="center" vertical="center"/>
      <protection locked="0"/>
    </xf>
    <xf numFmtId="165" fontId="0" fillId="0" borderId="11" xfId="1" applyNumberFormat="1" applyFont="1" applyBorder="1" applyAlignment="1" applyProtection="1">
      <alignment horizontal="center" vertical="center"/>
      <protection locked="0"/>
    </xf>
    <xf numFmtId="0" fontId="0" fillId="0" borderId="18" xfId="0" applyBorder="1" applyProtection="1">
      <protection locked="0"/>
    </xf>
    <xf numFmtId="0" fontId="0" fillId="0" borderId="19" xfId="0" applyBorder="1" applyProtection="1">
      <protection locked="0"/>
    </xf>
    <xf numFmtId="0" fontId="0" fillId="0" borderId="19" xfId="0" applyBorder="1" applyAlignment="1" applyProtection="1">
      <alignment horizontal="center"/>
      <protection locked="0"/>
    </xf>
    <xf numFmtId="0" fontId="0" fillId="0" borderId="20" xfId="0" applyBorder="1" applyAlignment="1" applyProtection="1">
      <alignment horizontal="center"/>
      <protection locked="0"/>
    </xf>
    <xf numFmtId="0" fontId="0" fillId="0" borderId="21" xfId="0" applyBorder="1" applyProtection="1">
      <protection locked="0"/>
    </xf>
    <xf numFmtId="0" fontId="31" fillId="0" borderId="0" xfId="0" applyFont="1" applyProtection="1">
      <protection locked="0"/>
    </xf>
    <xf numFmtId="0" fontId="0" fillId="0" borderId="0" xfId="0" applyAlignment="1" applyProtection="1">
      <alignment horizontal="center"/>
      <protection locked="0"/>
    </xf>
    <xf numFmtId="0" fontId="0" fillId="0" borderId="22" xfId="0" applyBorder="1" applyAlignment="1" applyProtection="1">
      <alignment horizontal="center"/>
      <protection locked="0"/>
    </xf>
    <xf numFmtId="0" fontId="0" fillId="0" borderId="1" xfId="0" applyBorder="1" applyProtection="1">
      <protection locked="0"/>
    </xf>
    <xf numFmtId="0" fontId="0" fillId="0" borderId="0" xfId="0" applyProtection="1">
      <protection locked="0"/>
    </xf>
    <xf numFmtId="9" fontId="0" fillId="0" borderId="0" xfId="1" applyFont="1" applyBorder="1" applyAlignment="1" applyProtection="1">
      <alignment horizontal="center"/>
      <protection locked="0"/>
    </xf>
    <xf numFmtId="0" fontId="0" fillId="0" borderId="39" xfId="0" applyBorder="1" applyProtection="1">
      <protection locked="0"/>
    </xf>
    <xf numFmtId="0" fontId="0" fillId="0" borderId="40" xfId="0" applyBorder="1" applyProtection="1">
      <protection locked="0"/>
    </xf>
    <xf numFmtId="0" fontId="0" fillId="0" borderId="40" xfId="0" applyBorder="1" applyAlignment="1" applyProtection="1">
      <alignment horizontal="center"/>
      <protection locked="0"/>
    </xf>
    <xf numFmtId="0" fontId="0" fillId="0" borderId="41" xfId="0" applyBorder="1" applyAlignment="1" applyProtection="1">
      <alignment horizontal="center"/>
      <protection locked="0"/>
    </xf>
    <xf numFmtId="0" fontId="15" fillId="0" borderId="0" xfId="0" applyFont="1" applyProtection="1">
      <protection locked="0"/>
    </xf>
    <xf numFmtId="0" fontId="0" fillId="0" borderId="21" xfId="0" applyBorder="1" applyAlignment="1" applyProtection="1">
      <alignment vertical="center"/>
      <protection locked="0"/>
    </xf>
    <xf numFmtId="0" fontId="0" fillId="0" borderId="0" xfId="0" applyAlignment="1" applyProtection="1">
      <alignment vertical="center"/>
      <protection locked="0"/>
    </xf>
    <xf numFmtId="9" fontId="0" fillId="0" borderId="0" xfId="1" applyFont="1" applyBorder="1" applyAlignment="1" applyProtection="1">
      <alignment horizontal="center" vertical="center"/>
      <protection locked="0"/>
    </xf>
    <xf numFmtId="9" fontId="0" fillId="0" borderId="11" xfId="1" applyFont="1" applyBorder="1" applyAlignment="1" applyProtection="1">
      <alignment horizontal="center" vertical="center"/>
      <protection locked="0"/>
    </xf>
    <xf numFmtId="166" fontId="15" fillId="3" borderId="4" xfId="0" applyNumberFormat="1" applyFont="1" applyFill="1" applyBorder="1" applyAlignment="1">
      <alignment horizontal="center" vertical="center"/>
    </xf>
    <xf numFmtId="0" fontId="14" fillId="3" borderId="0" xfId="0" applyFont="1" applyFill="1" applyBorder="1" applyAlignment="1">
      <alignment horizontal="center" vertical="center" wrapText="1"/>
    </xf>
    <xf numFmtId="3" fontId="0" fillId="3" borderId="1" xfId="0" applyNumberFormat="1" applyFont="1" applyFill="1" applyBorder="1" applyAlignment="1">
      <alignment horizontal="center" vertical="center"/>
    </xf>
    <xf numFmtId="0" fontId="0" fillId="3" borderId="0" xfId="0" applyFill="1" applyBorder="1" applyAlignment="1">
      <alignment horizontal="center" wrapText="1"/>
    </xf>
    <xf numFmtId="0" fontId="0" fillId="3" borderId="0" xfId="0" applyFill="1" applyBorder="1" applyAlignment="1">
      <alignment horizontal="left"/>
    </xf>
    <xf numFmtId="165" fontId="0" fillId="0" borderId="0" xfId="1" applyNumberFormat="1" applyFont="1" applyBorder="1" applyAlignment="1" applyProtection="1">
      <alignment horizontal="center" vertical="center"/>
      <protection locked="0"/>
    </xf>
    <xf numFmtId="3" fontId="0" fillId="3" borderId="1" xfId="0" applyNumberFormat="1" applyFill="1" applyBorder="1" applyAlignment="1">
      <alignment horizontal="left" vertical="center" wrapText="1"/>
    </xf>
    <xf numFmtId="49" fontId="0" fillId="0" borderId="0" xfId="0" applyNumberFormat="1"/>
    <xf numFmtId="0" fontId="0" fillId="0" borderId="0" xfId="0" applyAlignment="1">
      <alignment horizontal="left"/>
    </xf>
    <xf numFmtId="0" fontId="0" fillId="0" borderId="0" xfId="0" applyNumberFormat="1" applyAlignment="1">
      <alignment horizontal="left"/>
    </xf>
    <xf numFmtId="0" fontId="4" fillId="3" borderId="8" xfId="0" applyFont="1" applyFill="1" applyBorder="1" applyAlignment="1">
      <alignment vertical="center"/>
    </xf>
    <xf numFmtId="165" fontId="3" fillId="3" borderId="9" xfId="1" applyNumberFormat="1" applyFont="1" applyFill="1" applyBorder="1" applyAlignment="1" applyProtection="1">
      <alignment horizontal="center" vertical="center"/>
    </xf>
    <xf numFmtId="166" fontId="3" fillId="3" borderId="11" xfId="0" applyNumberFormat="1" applyFont="1" applyFill="1" applyBorder="1" applyAlignment="1" applyProtection="1">
      <alignment horizontal="center" vertical="center"/>
    </xf>
    <xf numFmtId="165" fontId="28" fillId="2" borderId="27" xfId="1" applyNumberFormat="1" applyFont="1" applyFill="1" applyBorder="1" applyAlignment="1" applyProtection="1">
      <alignment horizontal="center" vertical="center"/>
      <protection locked="0"/>
    </xf>
    <xf numFmtId="165" fontId="28" fillId="2" borderId="28" xfId="1" applyNumberFormat="1" applyFont="1" applyFill="1" applyBorder="1" applyAlignment="1" applyProtection="1">
      <alignment horizontal="center" vertical="center"/>
      <protection locked="0"/>
    </xf>
    <xf numFmtId="165" fontId="29" fillId="2" borderId="31" xfId="1" applyNumberFormat="1" applyFont="1" applyFill="1" applyBorder="1" applyAlignment="1" applyProtection="1">
      <alignment horizontal="center" vertical="center"/>
      <protection locked="0"/>
    </xf>
    <xf numFmtId="165" fontId="29" fillId="2" borderId="33" xfId="1" applyNumberFormat="1" applyFont="1" applyFill="1" applyBorder="1" applyAlignment="1" applyProtection="1">
      <alignment horizontal="center" vertical="center"/>
      <protection locked="0"/>
    </xf>
    <xf numFmtId="165" fontId="30" fillId="2" borderId="35" xfId="1" applyNumberFormat="1" applyFont="1" applyFill="1" applyBorder="1" applyAlignment="1" applyProtection="1">
      <alignment horizontal="center" vertical="center"/>
      <protection locked="0"/>
    </xf>
    <xf numFmtId="165" fontId="30" fillId="2" borderId="36" xfId="1" applyNumberFormat="1" applyFont="1" applyFill="1" applyBorder="1" applyAlignment="1" applyProtection="1">
      <alignment horizontal="center" vertical="center"/>
      <protection locked="0"/>
    </xf>
    <xf numFmtId="0" fontId="20" fillId="0" borderId="0" xfId="2" applyFont="1" applyFill="1" applyProtection="1">
      <protection locked="0"/>
    </xf>
    <xf numFmtId="0" fontId="3" fillId="3" borderId="0" xfId="0" applyFont="1" applyFill="1" applyAlignment="1">
      <alignment vertical="center" wrapText="1"/>
    </xf>
    <xf numFmtId="0" fontId="4" fillId="3" borderId="0" xfId="0" applyFont="1" applyFill="1" applyAlignment="1">
      <alignment horizontal="left" vertical="center" wrapText="1"/>
    </xf>
    <xf numFmtId="3" fontId="4" fillId="3" borderId="0" xfId="0" applyNumberFormat="1" applyFont="1" applyFill="1" applyBorder="1" applyAlignment="1" applyProtection="1">
      <alignment horizontal="left" vertical="top" wrapText="1"/>
      <protection locked="0"/>
    </xf>
    <xf numFmtId="166" fontId="0" fillId="4" borderId="2" xfId="0" applyNumberFormat="1" applyFill="1" applyBorder="1" applyAlignment="1" applyProtection="1">
      <alignment horizontal="center" vertical="center"/>
      <protection locked="0"/>
    </xf>
    <xf numFmtId="0" fontId="4" fillId="3" borderId="0" xfId="0" applyFont="1" applyFill="1" applyAlignment="1">
      <alignment horizontal="left" vertical="center" wrapText="1"/>
    </xf>
    <xf numFmtId="0" fontId="0" fillId="2" borderId="0" xfId="0" applyFill="1" applyBorder="1" applyAlignment="1" applyProtection="1">
      <alignment horizontal="center" vertical="center" wrapText="1"/>
      <protection locked="0"/>
    </xf>
    <xf numFmtId="0" fontId="0" fillId="2" borderId="0" xfId="0" applyFill="1" applyBorder="1" applyAlignment="1" applyProtection="1">
      <alignment horizontal="left" vertical="center" wrapText="1"/>
      <protection locked="0"/>
    </xf>
    <xf numFmtId="3" fontId="3" fillId="3" borderId="0" xfId="0" applyNumberFormat="1" applyFont="1" applyFill="1" applyBorder="1" applyAlignment="1" applyProtection="1">
      <alignment horizontal="left" wrapText="1"/>
      <protection locked="0"/>
    </xf>
    <xf numFmtId="0" fontId="3" fillId="3" borderId="0" xfId="0" applyFont="1" applyFill="1" applyBorder="1" applyAlignment="1">
      <alignment horizontal="left" vertical="center"/>
    </xf>
    <xf numFmtId="9" fontId="3" fillId="3" borderId="0" xfId="1" applyFont="1" applyFill="1" applyBorder="1" applyAlignment="1">
      <alignment horizontal="center" vertical="center"/>
    </xf>
    <xf numFmtId="3" fontId="6" fillId="3" borderId="0" xfId="0" applyNumberFormat="1" applyFont="1" applyFill="1" applyBorder="1" applyAlignment="1" applyProtection="1">
      <alignment horizontal="left" vertical="center" wrapText="1"/>
      <protection locked="0"/>
    </xf>
    <xf numFmtId="0" fontId="4" fillId="3" borderId="0" xfId="0" applyFont="1" applyFill="1" applyBorder="1" applyAlignment="1">
      <alignment horizontal="left" vertical="center" wrapText="1"/>
    </xf>
    <xf numFmtId="0" fontId="4" fillId="3" borderId="0" xfId="0" applyFont="1" applyFill="1" applyAlignment="1">
      <alignment horizontal="left" vertical="center" wrapText="1"/>
    </xf>
    <xf numFmtId="0" fontId="0" fillId="3" borderId="0" xfId="0" applyFill="1" applyBorder="1" applyAlignment="1">
      <alignment horizontal="center" vertical="center" wrapText="1"/>
    </xf>
    <xf numFmtId="0" fontId="0" fillId="3" borderId="0" xfId="0" applyFill="1" applyBorder="1" applyAlignment="1">
      <alignment horizontal="left" vertical="center"/>
    </xf>
    <xf numFmtId="165" fontId="1" fillId="7" borderId="26" xfId="1" applyNumberFormat="1" applyFont="1" applyFill="1" applyBorder="1" applyAlignment="1" applyProtection="1">
      <alignment horizontal="center" vertical="center"/>
    </xf>
    <xf numFmtId="165" fontId="29" fillId="7" borderId="32" xfId="1" applyNumberFormat="1" applyFont="1" applyFill="1" applyBorder="1" applyAlignment="1" applyProtection="1">
      <alignment horizontal="center" vertical="center"/>
    </xf>
    <xf numFmtId="165" fontId="1" fillId="7" borderId="37" xfId="1" applyNumberFormat="1" applyFont="1" applyFill="1" applyBorder="1" applyAlignment="1" applyProtection="1">
      <alignment horizontal="center" vertical="center"/>
    </xf>
    <xf numFmtId="0" fontId="3" fillId="0" borderId="1" xfId="0" applyFont="1" applyBorder="1"/>
    <xf numFmtId="0" fontId="3" fillId="0" borderId="1" xfId="0" applyFont="1" applyBorder="1" applyAlignment="1">
      <alignment horizontal="center"/>
    </xf>
    <xf numFmtId="0" fontId="3" fillId="2" borderId="1" xfId="0" applyFont="1" applyFill="1" applyBorder="1" applyAlignment="1">
      <alignment horizontal="center"/>
    </xf>
    <xf numFmtId="0" fontId="7" fillId="0" borderId="0" xfId="0" applyFont="1"/>
    <xf numFmtId="0" fontId="0" fillId="0" borderId="43" xfId="0" applyBorder="1" applyAlignment="1">
      <alignment vertical="center"/>
    </xf>
    <xf numFmtId="0" fontId="0" fillId="0" borderId="43" xfId="0" applyBorder="1" applyAlignment="1">
      <alignment horizontal="center" vertical="center"/>
    </xf>
    <xf numFmtId="0" fontId="0" fillId="0" borderId="44" xfId="0" applyBorder="1" applyAlignment="1">
      <alignment vertical="center"/>
    </xf>
    <xf numFmtId="0" fontId="0" fillId="0" borderId="44" xfId="0" applyBorder="1" applyAlignment="1">
      <alignment horizontal="center" vertical="center"/>
    </xf>
    <xf numFmtId="0" fontId="0" fillId="0" borderId="46" xfId="0" applyBorder="1" applyAlignment="1">
      <alignment vertical="center"/>
    </xf>
    <xf numFmtId="0" fontId="0" fillId="0" borderId="46" xfId="0" applyBorder="1" applyAlignment="1">
      <alignment horizontal="center" vertical="center"/>
    </xf>
    <xf numFmtId="0" fontId="0" fillId="0" borderId="45" xfId="0" applyFill="1" applyBorder="1" applyAlignment="1">
      <alignment vertical="center"/>
    </xf>
    <xf numFmtId="0" fontId="0" fillId="0" borderId="45" xfId="0" applyBorder="1" applyAlignment="1">
      <alignment horizontal="center" vertical="center"/>
    </xf>
    <xf numFmtId="166" fontId="0" fillId="2" borderId="43" xfId="0" applyNumberFormat="1" applyFill="1" applyBorder="1" applyAlignment="1">
      <alignment horizontal="center" vertical="center"/>
    </xf>
    <xf numFmtId="166" fontId="0" fillId="2" borderId="44" xfId="0" applyNumberFormat="1" applyFill="1" applyBorder="1" applyAlignment="1">
      <alignment horizontal="center" vertical="center"/>
    </xf>
    <xf numFmtId="166" fontId="0" fillId="2" borderId="46" xfId="0" applyNumberFormat="1" applyFill="1" applyBorder="1" applyAlignment="1">
      <alignment horizontal="center" vertical="center"/>
    </xf>
    <xf numFmtId="166" fontId="0" fillId="2" borderId="45" xfId="0" applyNumberFormat="1" applyFill="1" applyBorder="1" applyAlignment="1">
      <alignment horizontal="center" vertical="center"/>
    </xf>
    <xf numFmtId="0" fontId="0" fillId="3" borderId="0" xfId="0" applyFont="1" applyFill="1" applyAlignment="1">
      <alignment horizontal="left"/>
    </xf>
    <xf numFmtId="0" fontId="4" fillId="3" borderId="0" xfId="0" applyFont="1" applyFill="1" applyAlignment="1">
      <alignment horizontal="left" vertical="center" wrapText="1"/>
    </xf>
    <xf numFmtId="0" fontId="21" fillId="3" borderId="0" xfId="0" applyFont="1" applyFill="1" applyAlignment="1">
      <alignment horizontal="left" vertical="center" wrapText="1"/>
    </xf>
    <xf numFmtId="2" fontId="0" fillId="0" borderId="0" xfId="0" applyNumberFormat="1" applyAlignment="1">
      <alignment horizontal="left"/>
    </xf>
    <xf numFmtId="49" fontId="0" fillId="0" borderId="0" xfId="0" applyNumberFormat="1" applyAlignment="1">
      <alignment horizontal="left"/>
    </xf>
    <xf numFmtId="0" fontId="38" fillId="3" borderId="0" xfId="0" applyFont="1" applyFill="1" applyAlignment="1">
      <alignment vertical="center"/>
    </xf>
    <xf numFmtId="0" fontId="14" fillId="3" borderId="0" xfId="0" applyFont="1" applyFill="1" applyAlignment="1">
      <alignment horizontal="center" vertical="center" wrapText="1"/>
    </xf>
    <xf numFmtId="0" fontId="12" fillId="6" borderId="0" xfId="0" applyFont="1" applyFill="1" applyBorder="1" applyAlignment="1">
      <alignment horizontal="center" vertical="center"/>
    </xf>
    <xf numFmtId="0" fontId="4" fillId="2" borderId="23"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0" borderId="24"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6" fillId="0" borderId="24" xfId="0" applyFont="1" applyBorder="1" applyAlignment="1">
      <alignment horizontal="center" vertical="center"/>
    </xf>
    <xf numFmtId="0" fontId="6" fillId="0" borderId="0" xfId="0" applyFont="1" applyAlignment="1">
      <alignment horizontal="center" vertical="center"/>
    </xf>
    <xf numFmtId="0" fontId="12" fillId="6" borderId="0" xfId="0" applyFont="1" applyFill="1" applyBorder="1" applyAlignment="1" applyProtection="1">
      <alignment horizontal="center" vertical="center"/>
    </xf>
    <xf numFmtId="0" fontId="4" fillId="2" borderId="23" xfId="0" applyFont="1" applyFill="1" applyBorder="1" applyAlignment="1" applyProtection="1">
      <alignment horizontal="center" wrapText="1"/>
    </xf>
    <xf numFmtId="0" fontId="4" fillId="2" borderId="0" xfId="0" applyFont="1" applyFill="1" applyAlignment="1" applyProtection="1">
      <alignment horizontal="center" wrapText="1"/>
    </xf>
    <xf numFmtId="0" fontId="4" fillId="2" borderId="6" xfId="0" applyFont="1" applyFill="1" applyBorder="1" applyAlignment="1" applyProtection="1">
      <alignment horizontal="center" wrapText="1"/>
    </xf>
    <xf numFmtId="0" fontId="4" fillId="2" borderId="24" xfId="0" applyFont="1" applyFill="1" applyBorder="1" applyAlignment="1" applyProtection="1">
      <alignment horizontal="center" vertical="center" wrapText="1"/>
    </xf>
    <xf numFmtId="0" fontId="4" fillId="2" borderId="0" xfId="0" applyFont="1" applyFill="1" applyAlignment="1" applyProtection="1">
      <alignment horizontal="center" vertical="center" wrapText="1"/>
    </xf>
    <xf numFmtId="165" fontId="26" fillId="2" borderId="7" xfId="1" applyNumberFormat="1" applyFont="1" applyFill="1" applyBorder="1" applyAlignment="1" applyProtection="1">
      <alignment horizontal="center" vertical="center"/>
    </xf>
    <xf numFmtId="165" fontId="26" fillId="2" borderId="24" xfId="1" applyNumberFormat="1" applyFont="1" applyFill="1" applyBorder="1" applyAlignment="1" applyProtection="1">
      <alignment horizontal="center" vertical="center"/>
    </xf>
    <xf numFmtId="165" fontId="26" fillId="2" borderId="10" xfId="1" applyNumberFormat="1" applyFont="1" applyFill="1" applyBorder="1" applyAlignment="1" applyProtection="1">
      <alignment horizontal="center" vertical="center"/>
    </xf>
    <xf numFmtId="165" fontId="26" fillId="2" borderId="29" xfId="1" applyNumberFormat="1" applyFont="1" applyFill="1" applyBorder="1" applyAlignment="1" applyProtection="1">
      <alignment horizontal="center" vertical="center"/>
    </xf>
    <xf numFmtId="165" fontId="26" fillId="2" borderId="34" xfId="1" applyNumberFormat="1" applyFont="1" applyFill="1" applyBorder="1" applyAlignment="1" applyProtection="1">
      <alignment horizontal="center" vertical="center"/>
    </xf>
    <xf numFmtId="165" fontId="26" fillId="2" borderId="38" xfId="1" applyNumberFormat="1" applyFont="1" applyFill="1" applyBorder="1" applyAlignment="1" applyProtection="1">
      <alignment horizontal="center" vertical="center"/>
    </xf>
    <xf numFmtId="165" fontId="1" fillId="2" borderId="7" xfId="1" applyNumberFormat="1" applyFont="1" applyFill="1" applyBorder="1" applyAlignment="1" applyProtection="1">
      <alignment horizontal="center" vertical="center"/>
    </xf>
    <xf numFmtId="165" fontId="1" fillId="2" borderId="24" xfId="1" applyNumberFormat="1" applyFont="1" applyFill="1" applyBorder="1" applyAlignment="1" applyProtection="1">
      <alignment horizontal="center" vertical="center"/>
    </xf>
    <xf numFmtId="165" fontId="1" fillId="2" borderId="10" xfId="1" applyNumberFormat="1" applyFont="1" applyFill="1" applyBorder="1" applyAlignment="1" applyProtection="1">
      <alignment horizontal="center" vertical="center"/>
    </xf>
    <xf numFmtId="0" fontId="3" fillId="3" borderId="10" xfId="0" applyFont="1" applyFill="1" applyBorder="1" applyAlignment="1">
      <alignment horizontal="left" vertical="center"/>
    </xf>
    <xf numFmtId="0" fontId="3" fillId="3" borderId="1" xfId="0" applyFont="1" applyFill="1" applyBorder="1" applyAlignment="1">
      <alignment horizontal="left" vertical="center"/>
    </xf>
    <xf numFmtId="0" fontId="21" fillId="3" borderId="0" xfId="2" applyFont="1" applyFill="1" applyAlignment="1">
      <alignment horizontal="left" vertical="center" wrapText="1"/>
    </xf>
    <xf numFmtId="0" fontId="21" fillId="3" borderId="6" xfId="0" applyFont="1" applyFill="1" applyBorder="1" applyAlignment="1">
      <alignment horizontal="left" vertical="center" wrapText="1"/>
    </xf>
    <xf numFmtId="0" fontId="4" fillId="3" borderId="0" xfId="0" applyFont="1" applyFill="1" applyBorder="1" applyAlignment="1">
      <alignment horizontal="left" vertical="center"/>
    </xf>
    <xf numFmtId="0" fontId="4" fillId="3" borderId="0" xfId="0" applyFont="1" applyFill="1" applyBorder="1" applyAlignment="1">
      <alignment horizontal="left" vertical="center" wrapText="1"/>
    </xf>
    <xf numFmtId="0" fontId="21" fillId="3" borderId="0" xfId="0" applyFont="1" applyFill="1" applyBorder="1" applyAlignment="1">
      <alignment horizontal="left" vertical="center" wrapText="1"/>
    </xf>
    <xf numFmtId="0" fontId="26" fillId="2" borderId="3" xfId="0" applyFont="1" applyFill="1" applyBorder="1" applyAlignment="1" applyProtection="1">
      <alignment horizontal="center" vertical="center"/>
      <protection locked="0"/>
    </xf>
    <xf numFmtId="0" fontId="26" fillId="2" borderId="4" xfId="0" applyFont="1" applyFill="1" applyBorder="1" applyAlignment="1" applyProtection="1">
      <alignment horizontal="center" vertical="center"/>
      <protection locked="0"/>
    </xf>
    <xf numFmtId="0" fontId="4" fillId="3" borderId="6" xfId="0" applyFont="1" applyFill="1" applyBorder="1" applyAlignment="1">
      <alignment horizontal="left" vertical="center" wrapText="1"/>
    </xf>
    <xf numFmtId="0" fontId="21" fillId="3" borderId="6" xfId="2" applyFont="1" applyFill="1" applyBorder="1" applyAlignment="1">
      <alignment horizontal="left" vertical="center" wrapText="1"/>
    </xf>
    <xf numFmtId="0" fontId="14" fillId="3" borderId="0" xfId="0" applyFont="1" applyFill="1" applyAlignment="1">
      <alignment horizontal="center" wrapText="1"/>
    </xf>
    <xf numFmtId="0" fontId="15" fillId="3" borderId="3" xfId="0" applyFont="1" applyFill="1" applyBorder="1" applyAlignment="1">
      <alignment horizontal="left" vertical="center" wrapText="1"/>
    </xf>
    <xf numFmtId="0" fontId="15" fillId="3" borderId="5" xfId="0" applyFont="1" applyFill="1" applyBorder="1" applyAlignment="1">
      <alignment horizontal="left" vertical="center" wrapText="1"/>
    </xf>
    <xf numFmtId="0" fontId="4" fillId="3" borderId="0" xfId="0" applyFont="1" applyFill="1" applyAlignment="1">
      <alignment horizontal="left" vertical="center" wrapText="1"/>
    </xf>
    <xf numFmtId="0" fontId="4" fillId="3" borderId="0" xfId="0" applyFont="1" applyFill="1" applyAlignment="1">
      <alignment horizontal="left" wrapText="1"/>
    </xf>
    <xf numFmtId="0" fontId="4" fillId="2" borderId="3" xfId="0" applyFont="1" applyFill="1" applyBorder="1" applyAlignment="1" applyProtection="1">
      <alignment horizontal="left" vertical="top"/>
      <protection locked="0"/>
    </xf>
    <xf numFmtId="0" fontId="4" fillId="2" borderId="5" xfId="0" applyFont="1" applyFill="1" applyBorder="1" applyAlignment="1" applyProtection="1">
      <alignment horizontal="left" vertical="top"/>
      <protection locked="0"/>
    </xf>
    <xf numFmtId="0" fontId="4" fillId="2" borderId="4" xfId="0" applyFont="1" applyFill="1" applyBorder="1" applyAlignment="1" applyProtection="1">
      <alignment horizontal="left" vertical="top"/>
      <protection locked="0"/>
    </xf>
    <xf numFmtId="0" fontId="3" fillId="3" borderId="7" xfId="0" applyFont="1" applyFill="1" applyBorder="1" applyAlignment="1">
      <alignment horizontal="left" vertical="center"/>
    </xf>
    <xf numFmtId="0" fontId="3" fillId="3" borderId="8" xfId="0" applyFont="1" applyFill="1" applyBorder="1" applyAlignment="1">
      <alignment horizontal="left" vertical="center"/>
    </xf>
    <xf numFmtId="0" fontId="4" fillId="3" borderId="6" xfId="0" applyFont="1" applyFill="1" applyBorder="1" applyAlignment="1">
      <alignment horizontal="left" vertical="center"/>
    </xf>
    <xf numFmtId="0" fontId="0" fillId="2" borderId="12" xfId="0" applyFill="1" applyBorder="1" applyAlignment="1" applyProtection="1">
      <alignment horizontal="center" vertical="center" wrapText="1"/>
      <protection locked="0"/>
    </xf>
    <xf numFmtId="0" fontId="0" fillId="2" borderId="13" xfId="0" applyFill="1" applyBorder="1" applyAlignment="1" applyProtection="1">
      <alignment horizontal="center" vertical="center" wrapText="1"/>
      <protection locked="0"/>
    </xf>
    <xf numFmtId="0" fontId="0" fillId="2" borderId="12" xfId="0" applyFill="1" applyBorder="1" applyAlignment="1" applyProtection="1">
      <alignment horizontal="left" vertical="center" wrapText="1"/>
      <protection locked="0"/>
    </xf>
    <xf numFmtId="0" fontId="0" fillId="2" borderId="13" xfId="0" applyFill="1" applyBorder="1" applyAlignment="1" applyProtection="1">
      <alignment horizontal="left" vertical="center" wrapText="1"/>
      <protection locked="0"/>
    </xf>
    <xf numFmtId="0" fontId="0" fillId="2" borderId="14" xfId="0" applyFill="1" applyBorder="1" applyAlignment="1" applyProtection="1">
      <alignment horizontal="center" vertical="center" wrapText="1"/>
      <protection locked="0"/>
    </xf>
    <xf numFmtId="0" fontId="0" fillId="2" borderId="14" xfId="0" applyFill="1" applyBorder="1" applyAlignment="1" applyProtection="1">
      <alignment horizontal="left" vertical="center" wrapText="1"/>
      <protection locked="0"/>
    </xf>
    <xf numFmtId="3" fontId="4" fillId="3" borderId="0" xfId="0" applyNumberFormat="1" applyFont="1" applyFill="1" applyBorder="1" applyAlignment="1" applyProtection="1">
      <alignment horizontal="left" vertical="top" wrapText="1"/>
      <protection locked="0"/>
    </xf>
    <xf numFmtId="3" fontId="4" fillId="3" borderId="6" xfId="0" applyNumberFormat="1" applyFont="1" applyFill="1" applyBorder="1" applyAlignment="1" applyProtection="1">
      <alignment horizontal="left" vertical="top" wrapText="1"/>
      <protection locked="0"/>
    </xf>
    <xf numFmtId="0" fontId="0" fillId="2" borderId="12" xfId="0" applyFill="1" applyBorder="1" applyAlignment="1" applyProtection="1">
      <alignment horizontal="left"/>
      <protection locked="0"/>
    </xf>
    <xf numFmtId="0" fontId="0" fillId="2" borderId="14" xfId="0" applyFill="1" applyBorder="1" applyAlignment="1" applyProtection="1">
      <alignment horizontal="left"/>
      <protection locked="0"/>
    </xf>
    <xf numFmtId="0" fontId="0" fillId="2" borderId="13" xfId="0" applyFill="1" applyBorder="1" applyAlignment="1" applyProtection="1">
      <alignment horizontal="left"/>
      <protection locked="0"/>
    </xf>
    <xf numFmtId="0" fontId="0" fillId="2" borderId="3" xfId="0" applyFill="1" applyBorder="1" applyAlignment="1" applyProtection="1">
      <alignment horizontal="left" vertical="center" wrapText="1"/>
      <protection locked="0"/>
    </xf>
    <xf numFmtId="0" fontId="0" fillId="2" borderId="5" xfId="0" applyFill="1" applyBorder="1" applyAlignment="1" applyProtection="1">
      <alignment horizontal="left" vertical="center" wrapText="1"/>
      <protection locked="0"/>
    </xf>
    <xf numFmtId="0" fontId="0" fillId="2" borderId="4" xfId="0" applyFill="1" applyBorder="1" applyAlignment="1" applyProtection="1">
      <alignment horizontal="left" vertical="center" wrapText="1"/>
      <protection locked="0"/>
    </xf>
    <xf numFmtId="0" fontId="0" fillId="3" borderId="0" xfId="0" applyFill="1" applyAlignment="1">
      <alignment horizontal="left" vertical="center" wrapText="1"/>
    </xf>
    <xf numFmtId="0" fontId="22" fillId="3" borderId="0" xfId="0" applyFont="1" applyFill="1" applyAlignment="1">
      <alignment horizontal="left" vertical="center" wrapText="1"/>
    </xf>
    <xf numFmtId="0" fontId="15" fillId="3" borderId="0" xfId="0" applyFont="1" applyFill="1" applyAlignment="1">
      <alignment horizontal="left" vertical="center" wrapText="1"/>
    </xf>
    <xf numFmtId="0" fontId="21" fillId="3" borderId="0" xfId="0" applyFont="1" applyFill="1" applyAlignment="1">
      <alignment horizontal="left" vertical="center" wrapText="1"/>
    </xf>
    <xf numFmtId="0" fontId="0" fillId="2" borderId="12" xfId="0" applyFill="1" applyBorder="1" applyAlignment="1" applyProtection="1">
      <alignment horizontal="center"/>
      <protection locked="0"/>
    </xf>
    <xf numFmtId="0" fontId="0" fillId="2" borderId="13" xfId="0" applyFill="1" applyBorder="1" applyAlignment="1" applyProtection="1">
      <alignment horizontal="center"/>
      <protection locked="0"/>
    </xf>
    <xf numFmtId="0" fontId="6" fillId="3" borderId="0" xfId="0" applyFont="1" applyFill="1" applyAlignment="1">
      <alignment horizontal="left" vertical="top" wrapText="1"/>
    </xf>
    <xf numFmtId="0" fontId="22" fillId="3" borderId="6"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5" xfId="0" applyFont="1" applyFill="1" applyBorder="1" applyAlignment="1">
      <alignment horizontal="left" vertical="center" wrapText="1"/>
    </xf>
    <xf numFmtId="0" fontId="4" fillId="2" borderId="3" xfId="0" applyFont="1" applyFill="1" applyBorder="1" applyAlignment="1">
      <alignment horizontal="left" vertical="top"/>
    </xf>
    <xf numFmtId="0" fontId="4" fillId="2" borderId="5" xfId="0" applyFont="1" applyFill="1" applyBorder="1" applyAlignment="1">
      <alignment horizontal="left" vertical="top"/>
    </xf>
    <xf numFmtId="0" fontId="4" fillId="2" borderId="4" xfId="0" applyFont="1" applyFill="1" applyBorder="1" applyAlignment="1">
      <alignment horizontal="left" vertical="top"/>
    </xf>
  </cellXfs>
  <cellStyles count="3">
    <cellStyle name="Hyperkobling" xfId="2" builtinId="8"/>
    <cellStyle name="Normal" xfId="0" builtinId="0"/>
    <cellStyle name="Prosent" xfId="1" builtinId="5"/>
  </cellStyles>
  <dxfs count="9">
    <dxf>
      <font>
        <b val="0"/>
        <i val="0"/>
        <strike val="0"/>
      </font>
      <fill>
        <patternFill>
          <bgColor rgb="FFFF9999"/>
        </patternFill>
      </fill>
      <border>
        <left style="thin">
          <color auto="1"/>
        </left>
        <right style="thin">
          <color auto="1"/>
        </right>
        <top style="thin">
          <color auto="1"/>
        </top>
        <bottom style="thin">
          <color auto="1"/>
        </bottom>
        <vertical/>
        <horizontal/>
      </border>
    </dxf>
    <dxf>
      <fill>
        <patternFill>
          <bgColor theme="9" tint="0.39994506668294322"/>
        </patternFill>
      </fill>
      <border>
        <left style="thin">
          <color auto="1"/>
        </left>
        <right style="thin">
          <color auto="1"/>
        </right>
        <top style="thin">
          <color auto="1"/>
        </top>
        <bottom style="thin">
          <color auto="1"/>
        </bottom>
        <vertical/>
        <horizontal/>
      </border>
    </dxf>
    <dxf>
      <fill>
        <patternFill>
          <bgColor theme="0"/>
        </patternFill>
      </fill>
      <border>
        <left/>
        <right/>
        <top/>
        <bottom style="thin">
          <color auto="1"/>
        </bottom>
        <vertical/>
        <horizontal/>
      </border>
    </dxf>
    <dxf>
      <fill>
        <patternFill>
          <bgColor theme="0" tint="-4.9989318521683403E-2"/>
        </patternFill>
      </fill>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dxf>
    <dxf>
      <fill>
        <patternFill>
          <bgColor theme="0" tint="-4.9989318521683403E-2"/>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FF3B3B"/>
      <color rgb="FFFF7C80"/>
      <color rgb="FFFF5050"/>
      <color rgb="FFFF8B8B"/>
      <color rgb="FFFF8585"/>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xdr:col>
      <xdr:colOff>0</xdr:colOff>
      <xdr:row>17</xdr:row>
      <xdr:rowOff>19049</xdr:rowOff>
    </xdr:from>
    <xdr:to>
      <xdr:col>1</xdr:col>
      <xdr:colOff>399600</xdr:colOff>
      <xdr:row>19</xdr:row>
      <xdr:rowOff>37649</xdr:rowOff>
    </xdr:to>
    <xdr:sp macro="" textlink="">
      <xdr:nvSpPr>
        <xdr:cNvPr id="2" name="Ellipse 1">
          <a:extLst>
            <a:ext uri="{FF2B5EF4-FFF2-40B4-BE49-F238E27FC236}">
              <a16:creationId xmlns:a16="http://schemas.microsoft.com/office/drawing/2014/main" id="{3AD4C33B-7884-4D20-BCAF-227E5B134978}"/>
            </a:ext>
          </a:extLst>
        </xdr:cNvPr>
        <xdr:cNvSpPr/>
      </xdr:nvSpPr>
      <xdr:spPr>
        <a:xfrm>
          <a:off x="762000" y="3619499"/>
          <a:ext cx="399600" cy="399600"/>
        </a:xfrm>
        <a:prstGeom prst="ellipse">
          <a:avLst/>
        </a:prstGeom>
        <a:solidFill>
          <a:schemeClr val="bg1"/>
        </a:solidFill>
        <a:ln w="28575">
          <a:solidFill>
            <a:srgbClr val="FF3B3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b-NO" sz="1600" b="1">
              <a:solidFill>
                <a:srgbClr val="FF0000"/>
              </a:solidFill>
            </a:rPr>
            <a:t>1</a:t>
          </a:r>
        </a:p>
      </xdr:txBody>
    </xdr:sp>
    <xdr:clientData/>
  </xdr:twoCellAnchor>
  <xdr:twoCellAnchor>
    <xdr:from>
      <xdr:col>1</xdr:col>
      <xdr:colOff>0</xdr:colOff>
      <xdr:row>27</xdr:row>
      <xdr:rowOff>171449</xdr:rowOff>
    </xdr:from>
    <xdr:to>
      <xdr:col>1</xdr:col>
      <xdr:colOff>399600</xdr:colOff>
      <xdr:row>29</xdr:row>
      <xdr:rowOff>190049</xdr:rowOff>
    </xdr:to>
    <xdr:sp macro="" textlink="">
      <xdr:nvSpPr>
        <xdr:cNvPr id="3" name="Ellipse 2">
          <a:extLst>
            <a:ext uri="{FF2B5EF4-FFF2-40B4-BE49-F238E27FC236}">
              <a16:creationId xmlns:a16="http://schemas.microsoft.com/office/drawing/2014/main" id="{29043B26-FCE4-41E7-86EB-CEAE7E7FED88}"/>
            </a:ext>
          </a:extLst>
        </xdr:cNvPr>
        <xdr:cNvSpPr/>
      </xdr:nvSpPr>
      <xdr:spPr>
        <a:xfrm>
          <a:off x="762000" y="5781674"/>
          <a:ext cx="399600" cy="399600"/>
        </a:xfrm>
        <a:prstGeom prst="ellipse">
          <a:avLst/>
        </a:prstGeom>
        <a:solidFill>
          <a:schemeClr val="bg1"/>
        </a:solidFill>
        <a:ln w="28575">
          <a:solidFill>
            <a:srgbClr val="FF3B3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b-NO" sz="1600" b="1">
              <a:solidFill>
                <a:srgbClr val="FF0000"/>
              </a:solidFill>
            </a:rPr>
            <a:t>2</a:t>
          </a:r>
        </a:p>
      </xdr:txBody>
    </xdr:sp>
    <xdr:clientData/>
  </xdr:twoCellAnchor>
  <xdr:twoCellAnchor>
    <xdr:from>
      <xdr:col>1</xdr:col>
      <xdr:colOff>0</xdr:colOff>
      <xdr:row>46</xdr:row>
      <xdr:rowOff>104775</xdr:rowOff>
    </xdr:from>
    <xdr:to>
      <xdr:col>1</xdr:col>
      <xdr:colOff>399600</xdr:colOff>
      <xdr:row>48</xdr:row>
      <xdr:rowOff>124537</xdr:rowOff>
    </xdr:to>
    <xdr:sp macro="" textlink="">
      <xdr:nvSpPr>
        <xdr:cNvPr id="4" name="Ellipse 3">
          <a:extLst>
            <a:ext uri="{FF2B5EF4-FFF2-40B4-BE49-F238E27FC236}">
              <a16:creationId xmlns:a16="http://schemas.microsoft.com/office/drawing/2014/main" id="{DD4BDD4B-22E7-44C5-8446-856AE4EBAFA4}"/>
            </a:ext>
          </a:extLst>
        </xdr:cNvPr>
        <xdr:cNvSpPr/>
      </xdr:nvSpPr>
      <xdr:spPr>
        <a:xfrm>
          <a:off x="762000" y="9591675"/>
          <a:ext cx="399600" cy="400762"/>
        </a:xfrm>
        <a:prstGeom prst="ellipse">
          <a:avLst/>
        </a:prstGeom>
        <a:solidFill>
          <a:schemeClr val="bg1"/>
        </a:solidFill>
        <a:ln w="28575">
          <a:solidFill>
            <a:srgbClr val="FF3B3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b-NO" sz="1600" b="1">
              <a:solidFill>
                <a:srgbClr val="FF0000"/>
              </a:solidFill>
            </a:rPr>
            <a:t>3</a:t>
          </a:r>
        </a:p>
      </xdr:txBody>
    </xdr:sp>
    <xdr:clientData/>
  </xdr:twoCellAnchor>
  <xdr:twoCellAnchor>
    <xdr:from>
      <xdr:col>1</xdr:col>
      <xdr:colOff>191137</xdr:colOff>
      <xdr:row>19</xdr:row>
      <xdr:rowOff>37649</xdr:rowOff>
    </xdr:from>
    <xdr:to>
      <xdr:col>1</xdr:col>
      <xdr:colOff>199800</xdr:colOff>
      <xdr:row>27</xdr:row>
      <xdr:rowOff>171449</xdr:rowOff>
    </xdr:to>
    <xdr:cxnSp macro="">
      <xdr:nvCxnSpPr>
        <xdr:cNvPr id="6" name="Rett linje 5">
          <a:extLst>
            <a:ext uri="{FF2B5EF4-FFF2-40B4-BE49-F238E27FC236}">
              <a16:creationId xmlns:a16="http://schemas.microsoft.com/office/drawing/2014/main" id="{808D6D42-DB14-4C19-B6A1-AD59901EF4D1}"/>
            </a:ext>
          </a:extLst>
        </xdr:cNvPr>
        <xdr:cNvCxnSpPr>
          <a:stCxn id="2" idx="4"/>
        </xdr:cNvCxnSpPr>
      </xdr:nvCxnSpPr>
      <xdr:spPr>
        <a:xfrm flipH="1">
          <a:off x="953137" y="4019099"/>
          <a:ext cx="8663" cy="1762575"/>
        </a:xfrm>
        <a:prstGeom prst="line">
          <a:avLst/>
        </a:prstGeom>
        <a:ln>
          <a:solidFill>
            <a:srgbClr val="FF3B3B"/>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191136</xdr:colOff>
      <xdr:row>29</xdr:row>
      <xdr:rowOff>190049</xdr:rowOff>
    </xdr:from>
    <xdr:to>
      <xdr:col>1</xdr:col>
      <xdr:colOff>199800</xdr:colOff>
      <xdr:row>46</xdr:row>
      <xdr:rowOff>104775</xdr:rowOff>
    </xdr:to>
    <xdr:cxnSp macro="">
      <xdr:nvCxnSpPr>
        <xdr:cNvPr id="7" name="Rett linje 6">
          <a:extLst>
            <a:ext uri="{FF2B5EF4-FFF2-40B4-BE49-F238E27FC236}">
              <a16:creationId xmlns:a16="http://schemas.microsoft.com/office/drawing/2014/main" id="{94600617-5951-4461-A2E4-A16FE490F88B}"/>
            </a:ext>
          </a:extLst>
        </xdr:cNvPr>
        <xdr:cNvCxnSpPr>
          <a:stCxn id="3" idx="4"/>
        </xdr:cNvCxnSpPr>
      </xdr:nvCxnSpPr>
      <xdr:spPr>
        <a:xfrm flipH="1">
          <a:off x="953136" y="6181274"/>
          <a:ext cx="8664" cy="3410401"/>
        </a:xfrm>
        <a:prstGeom prst="line">
          <a:avLst/>
        </a:prstGeom>
        <a:ln>
          <a:solidFill>
            <a:srgbClr val="FF3B3B"/>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xdr:col>
      <xdr:colOff>733425</xdr:colOff>
      <xdr:row>63</xdr:row>
      <xdr:rowOff>142875</xdr:rowOff>
    </xdr:from>
    <xdr:to>
      <xdr:col>8</xdr:col>
      <xdr:colOff>238125</xdr:colOff>
      <xdr:row>63</xdr:row>
      <xdr:rowOff>142875</xdr:rowOff>
    </xdr:to>
    <xdr:cxnSp macro="">
      <xdr:nvCxnSpPr>
        <xdr:cNvPr id="11" name="Rett pilkobling 10">
          <a:extLst>
            <a:ext uri="{FF2B5EF4-FFF2-40B4-BE49-F238E27FC236}">
              <a16:creationId xmlns:a16="http://schemas.microsoft.com/office/drawing/2014/main" id="{42F102F2-164D-4A7D-B7B3-92BB3C754A6C}"/>
            </a:ext>
          </a:extLst>
        </xdr:cNvPr>
        <xdr:cNvCxnSpPr/>
      </xdr:nvCxnSpPr>
      <xdr:spPr>
        <a:xfrm flipV="1">
          <a:off x="3324225" y="13211175"/>
          <a:ext cx="43719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200025</xdr:colOff>
      <xdr:row>63</xdr:row>
      <xdr:rowOff>28576</xdr:rowOff>
    </xdr:from>
    <xdr:to>
      <xdr:col>3</xdr:col>
      <xdr:colOff>733425</xdr:colOff>
      <xdr:row>63</xdr:row>
      <xdr:rowOff>257176</xdr:rowOff>
    </xdr:to>
    <xdr:sp macro="" textlink="">
      <xdr:nvSpPr>
        <xdr:cNvPr id="13" name="Rektangel 12">
          <a:extLst>
            <a:ext uri="{FF2B5EF4-FFF2-40B4-BE49-F238E27FC236}">
              <a16:creationId xmlns:a16="http://schemas.microsoft.com/office/drawing/2014/main" id="{D3D8ED36-B57E-4565-A2DB-2BA532ED4F90}"/>
            </a:ext>
          </a:extLst>
        </xdr:cNvPr>
        <xdr:cNvSpPr/>
      </xdr:nvSpPr>
      <xdr:spPr>
        <a:xfrm>
          <a:off x="2486025" y="13096876"/>
          <a:ext cx="838200" cy="228600"/>
        </a:xfrm>
        <a:prstGeom prst="rect">
          <a:avLst/>
        </a:prstGeom>
        <a:no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3</xdr:col>
      <xdr:colOff>762000</xdr:colOff>
      <xdr:row>65</xdr:row>
      <xdr:rowOff>152400</xdr:rowOff>
    </xdr:from>
    <xdr:to>
      <xdr:col>7</xdr:col>
      <xdr:colOff>148575</xdr:colOff>
      <xdr:row>65</xdr:row>
      <xdr:rowOff>152400</xdr:rowOff>
    </xdr:to>
    <xdr:cxnSp macro="">
      <xdr:nvCxnSpPr>
        <xdr:cNvPr id="16" name="Rett pilkobling 15">
          <a:extLst>
            <a:ext uri="{FF2B5EF4-FFF2-40B4-BE49-F238E27FC236}">
              <a16:creationId xmlns:a16="http://schemas.microsoft.com/office/drawing/2014/main" id="{7B7D87A5-AE5F-49C5-9272-2233DA0DAEEB}"/>
            </a:ext>
          </a:extLst>
        </xdr:cNvPr>
        <xdr:cNvCxnSpPr/>
      </xdr:nvCxnSpPr>
      <xdr:spPr>
        <a:xfrm flipV="1">
          <a:off x="3352800" y="13773150"/>
          <a:ext cx="3168000" cy="0"/>
        </a:xfrm>
        <a:prstGeom prst="straightConnector1">
          <a:avLst/>
        </a:prstGeom>
        <a:ln>
          <a:tailEnd type="triangle"/>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2</xdr:col>
      <xdr:colOff>228600</xdr:colOff>
      <xdr:row>65</xdr:row>
      <xdr:rowOff>38101</xdr:rowOff>
    </xdr:from>
    <xdr:to>
      <xdr:col>3</xdr:col>
      <xdr:colOff>762000</xdr:colOff>
      <xdr:row>65</xdr:row>
      <xdr:rowOff>266701</xdr:rowOff>
    </xdr:to>
    <xdr:sp macro="" textlink="">
      <xdr:nvSpPr>
        <xdr:cNvPr id="17" name="Rektangel 16">
          <a:extLst>
            <a:ext uri="{FF2B5EF4-FFF2-40B4-BE49-F238E27FC236}">
              <a16:creationId xmlns:a16="http://schemas.microsoft.com/office/drawing/2014/main" id="{47D4A783-6982-4DDE-AB5C-DE22B1F282BC}"/>
            </a:ext>
          </a:extLst>
        </xdr:cNvPr>
        <xdr:cNvSpPr/>
      </xdr:nvSpPr>
      <xdr:spPr>
        <a:xfrm>
          <a:off x="2514600" y="13658851"/>
          <a:ext cx="838200" cy="228600"/>
        </a:xfrm>
        <a:prstGeom prst="rect">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1</xdr:col>
      <xdr:colOff>0</xdr:colOff>
      <xdr:row>84</xdr:row>
      <xdr:rowOff>47625</xdr:rowOff>
    </xdr:from>
    <xdr:to>
      <xdr:col>1</xdr:col>
      <xdr:colOff>399600</xdr:colOff>
      <xdr:row>86</xdr:row>
      <xdr:rowOff>86437</xdr:rowOff>
    </xdr:to>
    <xdr:sp macro="" textlink="">
      <xdr:nvSpPr>
        <xdr:cNvPr id="18" name="Ellipse 17">
          <a:extLst>
            <a:ext uri="{FF2B5EF4-FFF2-40B4-BE49-F238E27FC236}">
              <a16:creationId xmlns:a16="http://schemas.microsoft.com/office/drawing/2014/main" id="{4E1633A5-5665-4512-9BCF-C08B1CBDBB0C}"/>
            </a:ext>
          </a:extLst>
        </xdr:cNvPr>
        <xdr:cNvSpPr/>
      </xdr:nvSpPr>
      <xdr:spPr>
        <a:xfrm>
          <a:off x="762000" y="17345025"/>
          <a:ext cx="399600" cy="400762"/>
        </a:xfrm>
        <a:prstGeom prst="ellipse">
          <a:avLst/>
        </a:prstGeom>
        <a:solidFill>
          <a:schemeClr val="bg1"/>
        </a:solidFill>
        <a:ln w="28575">
          <a:solidFill>
            <a:srgbClr val="FF3B3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b-NO" sz="1600" b="1">
              <a:solidFill>
                <a:srgbClr val="FF0000"/>
              </a:solidFill>
            </a:rPr>
            <a:t>4</a:t>
          </a:r>
        </a:p>
      </xdr:txBody>
    </xdr:sp>
    <xdr:clientData/>
  </xdr:twoCellAnchor>
  <xdr:twoCellAnchor>
    <xdr:from>
      <xdr:col>1</xdr:col>
      <xdr:colOff>191136</xdr:colOff>
      <xdr:row>48</xdr:row>
      <xdr:rowOff>144148</xdr:rowOff>
    </xdr:from>
    <xdr:to>
      <xdr:col>1</xdr:col>
      <xdr:colOff>191136</xdr:colOff>
      <xdr:row>84</xdr:row>
      <xdr:rowOff>22648</xdr:rowOff>
    </xdr:to>
    <xdr:cxnSp macro="">
      <xdr:nvCxnSpPr>
        <xdr:cNvPr id="19" name="Rett linje 18">
          <a:extLst>
            <a:ext uri="{FF2B5EF4-FFF2-40B4-BE49-F238E27FC236}">
              <a16:creationId xmlns:a16="http://schemas.microsoft.com/office/drawing/2014/main" id="{414724F4-1F6C-4FC7-8745-F28B80495088}"/>
            </a:ext>
          </a:extLst>
        </xdr:cNvPr>
        <xdr:cNvCxnSpPr/>
      </xdr:nvCxnSpPr>
      <xdr:spPr>
        <a:xfrm flipH="1">
          <a:off x="953136" y="10012048"/>
          <a:ext cx="0" cy="7308000"/>
        </a:xfrm>
        <a:prstGeom prst="line">
          <a:avLst/>
        </a:prstGeom>
        <a:ln>
          <a:solidFill>
            <a:srgbClr val="FF3B3B"/>
          </a:solidFill>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428625</xdr:colOff>
      <xdr:row>11</xdr:row>
      <xdr:rowOff>161925</xdr:rowOff>
    </xdr:from>
    <xdr:to>
      <xdr:col>4</xdr:col>
      <xdr:colOff>932625</xdr:colOff>
      <xdr:row>14</xdr:row>
      <xdr:rowOff>85725</xdr:rowOff>
    </xdr:to>
    <xdr:sp macro="" textlink="">
      <xdr:nvSpPr>
        <xdr:cNvPr id="2" name="Pil: opp 1">
          <a:extLst>
            <a:ext uri="{FF2B5EF4-FFF2-40B4-BE49-F238E27FC236}">
              <a16:creationId xmlns:a16="http://schemas.microsoft.com/office/drawing/2014/main" id="{AF7FB449-9090-4289-AB30-594C6BB48A62}"/>
            </a:ext>
          </a:extLst>
        </xdr:cNvPr>
        <xdr:cNvSpPr/>
      </xdr:nvSpPr>
      <xdr:spPr>
        <a:xfrm>
          <a:off x="4476750" y="3324225"/>
          <a:ext cx="504000" cy="466725"/>
        </a:xfrm>
        <a:prstGeom prs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nb-NO" sz="1100"/>
        </a:p>
      </xdr:txBody>
    </xdr:sp>
    <xdr:clientData/>
  </xdr:twoCellAnchor>
  <xdr:twoCellAnchor>
    <xdr:from>
      <xdr:col>4</xdr:col>
      <xdr:colOff>447675</xdr:colOff>
      <xdr:row>23</xdr:row>
      <xdr:rowOff>95250</xdr:rowOff>
    </xdr:from>
    <xdr:to>
      <xdr:col>4</xdr:col>
      <xdr:colOff>951675</xdr:colOff>
      <xdr:row>26</xdr:row>
      <xdr:rowOff>29850</xdr:rowOff>
    </xdr:to>
    <xdr:sp macro="" textlink="">
      <xdr:nvSpPr>
        <xdr:cNvPr id="3" name="Pil: ned 2">
          <a:extLst>
            <a:ext uri="{FF2B5EF4-FFF2-40B4-BE49-F238E27FC236}">
              <a16:creationId xmlns:a16="http://schemas.microsoft.com/office/drawing/2014/main" id="{A5B77EB2-7482-4238-93AF-B7C7E41D1AC6}"/>
            </a:ext>
          </a:extLst>
        </xdr:cNvPr>
        <xdr:cNvSpPr/>
      </xdr:nvSpPr>
      <xdr:spPr>
        <a:xfrm>
          <a:off x="4495800" y="5543550"/>
          <a:ext cx="504000" cy="477525"/>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nb-NO"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514349</xdr:colOff>
      <xdr:row>0</xdr:row>
      <xdr:rowOff>0</xdr:rowOff>
    </xdr:from>
    <xdr:to>
      <xdr:col>1</xdr:col>
      <xdr:colOff>1466779</xdr:colOff>
      <xdr:row>0</xdr:row>
      <xdr:rowOff>733424</xdr:rowOff>
    </xdr:to>
    <xdr:pic>
      <xdr:nvPicPr>
        <xdr:cNvPr id="3" name="Bilde 2">
          <a:extLst>
            <a:ext uri="{FF2B5EF4-FFF2-40B4-BE49-F238E27FC236}">
              <a16:creationId xmlns:a16="http://schemas.microsoft.com/office/drawing/2014/main" id="{3197941E-3F9A-41C1-8033-3CB3F45EB5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4349" y="0"/>
          <a:ext cx="1462018" cy="73342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161925</xdr:colOff>
      <xdr:row>0</xdr:row>
      <xdr:rowOff>57150</xdr:rowOff>
    </xdr:from>
    <xdr:to>
      <xdr:col>1</xdr:col>
      <xdr:colOff>1390580</xdr:colOff>
      <xdr:row>1</xdr:row>
      <xdr:rowOff>9524</xdr:rowOff>
    </xdr:to>
    <xdr:pic>
      <xdr:nvPicPr>
        <xdr:cNvPr id="4" name="Bilde 3">
          <a:extLst>
            <a:ext uri="{FF2B5EF4-FFF2-40B4-BE49-F238E27FC236}">
              <a16:creationId xmlns:a16="http://schemas.microsoft.com/office/drawing/2014/main" id="{FF3C138B-158C-44CF-9834-DAE7A09EC9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1925" y="57150"/>
          <a:ext cx="1466780" cy="73342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x01\Downloads\beregningsmodell-inkl-spesifikasjoner-og-kontrollhanldinger---kompensasjonsordning-2---ver.-11.03.2021%20(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regningsmodell"/>
      <sheetName val="Kontrollhandlinger"/>
      <sheetName val="Rullgardin"/>
    </sheetNames>
    <sheetDataSet>
      <sheetData sheetId="0">
        <row r="27">
          <cell r="B27" t="str">
            <v>Mangler foretaket omsetningstall for tilsvarende periode året før (pga ingen omsetning og/eller restrukturering)?</v>
          </cell>
        </row>
        <row r="39">
          <cell r="B39" t="str">
            <v>Vennligst angi hvor mye foretaket allerede har mottatt i økonomisk støtte?</v>
          </cell>
        </row>
      </sheetData>
      <sheetData sheetId="1"/>
      <sheetData sheetId="2"/>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4">
    <wetp:webextensionref xmlns:r="http://schemas.openxmlformats.org/officeDocument/2006/relationships" r:id="rId1"/>
  </wetp:taskpane>
</wetp:taskpanes>
</file>

<file path=xl/webextensions/webextension1.xml><?xml version="1.0" encoding="utf-8"?>
<we:webextension xmlns:we="http://schemas.microsoft.com/office/webextensions/webextension/2010/11" id="{DE734750-DE3B-44DE-B792-8C8DCF696481}">
  <we:reference id="wa104379190" version="2.0.0.0" store="nb-NO" storeType="OMEX"/>
  <we:alternateReferences>
    <we:reference id="wa104379190" version="2.0.0.0" store="WA104379190" storeType="OMEX"/>
  </we:alternateReferences>
  <we:properties/>
  <we:bindings>
    <we:binding id="RangeSelect" type="matrix" appref="{2DD268B1-92F6-490C-AAA6-0921054AAB1C}"/>
  </we:bindings>
  <we:snapshot xmlns:r="http://schemas.openxmlformats.org/officeDocument/2006/relationships"/>
</we:webextension>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344FB-08F3-4893-BF54-DD5889EA4ED9}">
  <dimension ref="C3:I100"/>
  <sheetViews>
    <sheetView showGridLines="0" workbookViewId="0"/>
  </sheetViews>
  <sheetFormatPr baseColWidth="10" defaultRowHeight="14.25" x14ac:dyDescent="0.45"/>
  <cols>
    <col min="3" max="3" width="4.265625" customWidth="1"/>
    <col min="4" max="4" width="13" customWidth="1"/>
    <col min="5" max="5" width="15" customWidth="1"/>
    <col min="6" max="6" width="14" customWidth="1"/>
    <col min="7" max="9" width="15.1328125" customWidth="1"/>
  </cols>
  <sheetData>
    <row r="3" spans="3:4" ht="21" x14ac:dyDescent="0.65">
      <c r="C3" s="265" t="s">
        <v>292</v>
      </c>
    </row>
    <row r="5" spans="3:4" ht="18" customHeight="1" x14ac:dyDescent="0.45">
      <c r="C5" s="262" t="s">
        <v>262</v>
      </c>
      <c r="D5" s="262"/>
    </row>
    <row r="6" spans="3:4" ht="18" customHeight="1" x14ac:dyDescent="0.45">
      <c r="C6" s="262" t="s">
        <v>256</v>
      </c>
      <c r="D6" s="262"/>
    </row>
    <row r="7" spans="3:4" ht="18" customHeight="1" x14ac:dyDescent="0.45">
      <c r="C7" s="262" t="s">
        <v>257</v>
      </c>
      <c r="D7" s="262"/>
    </row>
    <row r="8" spans="3:4" ht="18" customHeight="1" x14ac:dyDescent="0.45">
      <c r="C8" s="262" t="s">
        <v>293</v>
      </c>
      <c r="D8" s="262"/>
    </row>
    <row r="9" spans="3:4" ht="18" customHeight="1" x14ac:dyDescent="0.45">
      <c r="C9" s="262" t="s">
        <v>294</v>
      </c>
      <c r="D9" s="262"/>
    </row>
    <row r="11" spans="3:4" s="98" customFormat="1" ht="18" x14ac:dyDescent="0.55000000000000004">
      <c r="C11" s="261" t="s">
        <v>258</v>
      </c>
    </row>
    <row r="12" spans="3:4" ht="6" customHeight="1" x14ac:dyDescent="0.45"/>
    <row r="13" spans="3:4" s="262" customFormat="1" ht="21" customHeight="1" x14ac:dyDescent="0.45">
      <c r="D13" s="262" t="s">
        <v>274</v>
      </c>
    </row>
    <row r="14" spans="3:4" ht="21" customHeight="1" x14ac:dyDescent="0.45">
      <c r="D14" s="262" t="s">
        <v>259</v>
      </c>
    </row>
    <row r="15" spans="3:4" ht="21" customHeight="1" x14ac:dyDescent="0.45">
      <c r="D15" s="262" t="s">
        <v>275</v>
      </c>
    </row>
    <row r="18" spans="3:4" ht="15.75" x14ac:dyDescent="0.5">
      <c r="C18" s="98" t="s">
        <v>260</v>
      </c>
    </row>
    <row r="19" spans="3:4" x14ac:dyDescent="0.45">
      <c r="C19" t="s">
        <v>272</v>
      </c>
    </row>
    <row r="20" spans="3:4" ht="19.5" customHeight="1" x14ac:dyDescent="0.45">
      <c r="D20" s="263" t="s">
        <v>253</v>
      </c>
    </row>
    <row r="21" spans="3:4" ht="16.5" customHeight="1" x14ac:dyDescent="0.45">
      <c r="D21" s="263" t="s">
        <v>254</v>
      </c>
    </row>
    <row r="22" spans="3:4" ht="16.5" customHeight="1" x14ac:dyDescent="0.45">
      <c r="D22" s="263" t="s">
        <v>255</v>
      </c>
    </row>
    <row r="23" spans="3:4" ht="16.5" customHeight="1" x14ac:dyDescent="0.45">
      <c r="D23" s="263" t="s">
        <v>273</v>
      </c>
    </row>
    <row r="24" spans="3:4" ht="16.5" customHeight="1" x14ac:dyDescent="0.45">
      <c r="D24" s="263" t="s">
        <v>266</v>
      </c>
    </row>
    <row r="26" spans="3:4" x14ac:dyDescent="0.45">
      <c r="C26" t="s">
        <v>267</v>
      </c>
    </row>
    <row r="29" spans="3:4" ht="15.75" x14ac:dyDescent="0.5">
      <c r="C29" s="98" t="s">
        <v>261</v>
      </c>
    </row>
    <row r="30" spans="3:4" ht="20.25" customHeight="1" x14ac:dyDescent="0.45">
      <c r="C30" t="s">
        <v>263</v>
      </c>
    </row>
    <row r="31" spans="3:4" x14ac:dyDescent="0.45">
      <c r="C31" t="s">
        <v>264</v>
      </c>
    </row>
    <row r="33" spans="3:4" ht="18.95" customHeight="1" x14ac:dyDescent="0.45">
      <c r="D33" s="263" t="s">
        <v>253</v>
      </c>
    </row>
    <row r="34" spans="3:4" ht="18.95" customHeight="1" x14ac:dyDescent="0.45">
      <c r="D34" s="263" t="s">
        <v>254</v>
      </c>
    </row>
    <row r="35" spans="3:4" ht="18.95" customHeight="1" x14ac:dyDescent="0.45">
      <c r="D35" s="263" t="s">
        <v>265</v>
      </c>
    </row>
    <row r="36" spans="3:4" ht="18.95" customHeight="1" x14ac:dyDescent="0.45">
      <c r="D36" s="263" t="s">
        <v>255</v>
      </c>
    </row>
    <row r="37" spans="3:4" ht="18.95" customHeight="1" x14ac:dyDescent="0.45">
      <c r="D37" s="263" t="s">
        <v>300</v>
      </c>
    </row>
    <row r="38" spans="3:4" ht="18.75" customHeight="1" x14ac:dyDescent="0.45">
      <c r="D38" s="263" t="s">
        <v>266</v>
      </c>
    </row>
    <row r="40" spans="3:4" x14ac:dyDescent="0.45">
      <c r="C40" t="s">
        <v>268</v>
      </c>
    </row>
    <row r="41" spans="3:4" x14ac:dyDescent="0.45">
      <c r="C41" t="s">
        <v>269</v>
      </c>
    </row>
    <row r="42" spans="3:4" x14ac:dyDescent="0.45">
      <c r="C42" t="s">
        <v>301</v>
      </c>
    </row>
    <row r="43" spans="3:4" x14ac:dyDescent="0.45">
      <c r="C43" s="264"/>
    </row>
    <row r="44" spans="3:4" x14ac:dyDescent="0.45">
      <c r="C44" t="s">
        <v>270</v>
      </c>
    </row>
    <row r="48" spans="3:4" ht="15.75" x14ac:dyDescent="0.5">
      <c r="C48" s="98" t="s">
        <v>271</v>
      </c>
      <c r="D48" s="266"/>
    </row>
    <row r="49" spans="3:9" x14ac:dyDescent="0.45">
      <c r="C49" t="s">
        <v>302</v>
      </c>
    </row>
    <row r="50" spans="3:9" x14ac:dyDescent="0.45">
      <c r="C50" t="s">
        <v>276</v>
      </c>
    </row>
    <row r="52" spans="3:9" x14ac:dyDescent="0.45">
      <c r="C52" t="s">
        <v>277</v>
      </c>
    </row>
    <row r="54" spans="3:9" ht="18.95" customHeight="1" x14ac:dyDescent="0.45">
      <c r="C54" s="263" t="s">
        <v>253</v>
      </c>
    </row>
    <row r="55" spans="3:9" ht="18.95" customHeight="1" x14ac:dyDescent="0.45">
      <c r="C55" s="263" t="s">
        <v>254</v>
      </c>
    </row>
    <row r="56" spans="3:9" ht="18.95" customHeight="1" x14ac:dyDescent="0.45">
      <c r="C56" s="263" t="s">
        <v>295</v>
      </c>
    </row>
    <row r="58" spans="3:9" x14ac:dyDescent="0.45">
      <c r="C58" s="267" t="s">
        <v>303</v>
      </c>
    </row>
    <row r="59" spans="3:9" x14ac:dyDescent="0.45">
      <c r="C59" s="267" t="s">
        <v>278</v>
      </c>
    </row>
    <row r="60" spans="3:9" x14ac:dyDescent="0.45">
      <c r="C60" s="267"/>
    </row>
    <row r="62" spans="3:9" ht="35.25" customHeight="1" x14ac:dyDescent="0.45">
      <c r="E62" s="91"/>
      <c r="F62" s="91"/>
      <c r="G62" s="421" t="s">
        <v>116</v>
      </c>
      <c r="H62" s="422"/>
      <c r="I62" s="423"/>
    </row>
    <row r="63" spans="3:9" ht="18" customHeight="1" x14ac:dyDescent="0.45">
      <c r="D63" s="101" t="s">
        <v>120</v>
      </c>
      <c r="E63" s="102" t="s">
        <v>121</v>
      </c>
      <c r="F63" s="102" t="s">
        <v>122</v>
      </c>
      <c r="G63" s="103" t="s">
        <v>123</v>
      </c>
      <c r="H63" s="104" t="s">
        <v>124</v>
      </c>
      <c r="I63" s="270" t="s">
        <v>125</v>
      </c>
    </row>
    <row r="64" spans="3:9" ht="21.95" customHeight="1" x14ac:dyDescent="0.45">
      <c r="D64" s="268" t="s">
        <v>123</v>
      </c>
      <c r="E64" s="107">
        <v>987654321</v>
      </c>
      <c r="F64" s="108">
        <v>0.1</v>
      </c>
      <c r="G64" s="258"/>
      <c r="H64" s="228"/>
      <c r="I64" s="269">
        <v>0.45</v>
      </c>
    </row>
    <row r="65" spans="3:9" ht="21.95" customHeight="1" x14ac:dyDescent="0.45">
      <c r="D65" s="112" t="s">
        <v>124</v>
      </c>
      <c r="E65" s="113">
        <v>876543219</v>
      </c>
      <c r="F65" s="114">
        <v>0.15</v>
      </c>
      <c r="G65" s="229"/>
      <c r="H65" s="259"/>
      <c r="I65" s="230"/>
    </row>
    <row r="66" spans="3:9" ht="21.95" customHeight="1" x14ac:dyDescent="0.45">
      <c r="D66" s="115" t="s">
        <v>125</v>
      </c>
      <c r="E66" s="116">
        <v>765432198</v>
      </c>
      <c r="F66" s="117">
        <v>0.1</v>
      </c>
      <c r="G66" s="231"/>
      <c r="H66" s="271">
        <v>0.75</v>
      </c>
      <c r="I66" s="260"/>
    </row>
    <row r="69" spans="3:9" x14ac:dyDescent="0.45">
      <c r="C69" t="s">
        <v>287</v>
      </c>
    </row>
    <row r="71" spans="3:9" x14ac:dyDescent="0.45">
      <c r="C71" t="s">
        <v>279</v>
      </c>
    </row>
    <row r="72" spans="3:9" x14ac:dyDescent="0.45">
      <c r="C72" t="s">
        <v>280</v>
      </c>
    </row>
    <row r="73" spans="3:9" x14ac:dyDescent="0.45">
      <c r="C73" t="s">
        <v>281</v>
      </c>
    </row>
    <row r="74" spans="3:9" x14ac:dyDescent="0.45">
      <c r="C74" t="s">
        <v>282</v>
      </c>
    </row>
    <row r="76" spans="3:9" x14ac:dyDescent="0.45">
      <c r="C76" t="s">
        <v>283</v>
      </c>
    </row>
    <row r="78" spans="3:9" x14ac:dyDescent="0.45">
      <c r="C78" t="s">
        <v>284</v>
      </c>
    </row>
    <row r="80" spans="3:9" s="262" customFormat="1" ht="18" customHeight="1" x14ac:dyDescent="0.45">
      <c r="D80" s="262" t="s">
        <v>285</v>
      </c>
    </row>
    <row r="81" spans="3:8" s="262" customFormat="1" ht="18" customHeight="1" x14ac:dyDescent="0.45">
      <c r="D81" s="262" t="s">
        <v>286</v>
      </c>
    </row>
    <row r="82" spans="3:8" s="262" customFormat="1" ht="18" customHeight="1" x14ac:dyDescent="0.45">
      <c r="D82" s="262" t="s">
        <v>266</v>
      </c>
    </row>
    <row r="85" spans="3:8" ht="15.75" x14ac:dyDescent="0.5">
      <c r="C85" s="98" t="s">
        <v>288</v>
      </c>
    </row>
    <row r="87" spans="3:8" x14ac:dyDescent="0.45">
      <c r="C87" t="s">
        <v>289</v>
      </c>
    </row>
    <row r="88" spans="3:8" x14ac:dyDescent="0.45">
      <c r="C88" t="s">
        <v>290</v>
      </c>
    </row>
    <row r="90" spans="3:8" x14ac:dyDescent="0.45">
      <c r="C90" t="s">
        <v>291</v>
      </c>
    </row>
    <row r="92" spans="3:8" ht="14.65" thickBot="1" x14ac:dyDescent="0.5"/>
    <row r="93" spans="3:8" x14ac:dyDescent="0.45">
      <c r="D93" s="139"/>
      <c r="E93" s="140"/>
      <c r="F93" s="140"/>
      <c r="G93" s="140"/>
      <c r="H93" s="141"/>
    </row>
    <row r="94" spans="3:8" ht="18" x14ac:dyDescent="0.55000000000000004">
      <c r="D94" s="142"/>
      <c r="E94" s="151" t="s">
        <v>140</v>
      </c>
      <c r="F94" s="143"/>
      <c r="G94" s="143"/>
      <c r="H94" s="144"/>
    </row>
    <row r="95" spans="3:8" x14ac:dyDescent="0.45">
      <c r="D95" s="142"/>
      <c r="E95" s="143"/>
      <c r="F95" s="143"/>
      <c r="G95" s="143"/>
      <c r="H95" s="144"/>
    </row>
    <row r="96" spans="3:8" x14ac:dyDescent="0.45">
      <c r="D96" s="145"/>
      <c r="E96" s="136" t="s">
        <v>127</v>
      </c>
      <c r="F96" s="137" t="s">
        <v>128</v>
      </c>
      <c r="G96" s="137" t="s">
        <v>129</v>
      </c>
      <c r="H96" s="152"/>
    </row>
    <row r="97" spans="4:8" x14ac:dyDescent="0.45">
      <c r="D97" s="146"/>
      <c r="E97" s="138">
        <v>5925000</v>
      </c>
      <c r="F97" s="147">
        <v>8</v>
      </c>
      <c r="G97" s="147">
        <v>3550000</v>
      </c>
      <c r="H97" s="152"/>
    </row>
    <row r="98" spans="4:8" x14ac:dyDescent="0.45">
      <c r="D98" s="142"/>
      <c r="E98" s="143"/>
      <c r="F98" s="143"/>
      <c r="G98" s="143"/>
      <c r="H98" s="144"/>
    </row>
    <row r="99" spans="4:8" ht="15.75" x14ac:dyDescent="0.45">
      <c r="D99" s="142"/>
      <c r="E99" s="155" t="s">
        <v>148</v>
      </c>
      <c r="F99" s="420" t="s">
        <v>143</v>
      </c>
      <c r="G99" s="420"/>
      <c r="H99" s="144"/>
    </row>
    <row r="100" spans="4:8" ht="14.65" thickBot="1" x14ac:dyDescent="0.5">
      <c r="D100" s="148"/>
      <c r="E100" s="149"/>
      <c r="F100" s="149"/>
      <c r="G100" s="149"/>
      <c r="H100" s="150"/>
    </row>
  </sheetData>
  <sheetProtection sheet="1" objects="1" scenarios="1"/>
  <mergeCells count="2">
    <mergeCell ref="F99:G99"/>
    <mergeCell ref="G62:I6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4F945-B05B-409D-9C75-852ECBF27E1D}">
  <dimension ref="B2:U40"/>
  <sheetViews>
    <sheetView showGridLines="0" workbookViewId="0">
      <selection activeCell="G7" sqref="G7"/>
    </sheetView>
  </sheetViews>
  <sheetFormatPr baseColWidth="10" defaultRowHeight="14.25" x14ac:dyDescent="0.45"/>
  <cols>
    <col min="1" max="1" width="7" customWidth="1"/>
    <col min="2" max="2" width="3.59765625" customWidth="1"/>
    <col min="3" max="3" width="26.86328125" customWidth="1"/>
    <col min="4" max="4" width="15.59765625" style="91" customWidth="1"/>
    <col min="5" max="5" width="17.86328125" style="91" customWidth="1"/>
    <col min="6" max="10" width="15.59765625" style="91" customWidth="1"/>
    <col min="11" max="13" width="15.59765625" customWidth="1"/>
    <col min="14" max="17" width="15.73046875" customWidth="1"/>
    <col min="18" max="20" width="13.73046875" customWidth="1"/>
  </cols>
  <sheetData>
    <row r="2" spans="2:21" ht="14.65" thickBot="1" x14ac:dyDescent="0.5"/>
    <row r="3" spans="2:21" ht="30" customHeight="1" x14ac:dyDescent="0.45">
      <c r="B3" s="92"/>
      <c r="C3" s="93" t="s">
        <v>114</v>
      </c>
      <c r="D3" s="94"/>
      <c r="E3" s="94"/>
      <c r="F3" s="94"/>
      <c r="G3" s="94"/>
      <c r="H3" s="94"/>
      <c r="I3" s="94"/>
      <c r="J3" s="94"/>
      <c r="K3" s="95"/>
      <c r="L3" s="95"/>
      <c r="M3" s="95"/>
      <c r="N3" s="95"/>
      <c r="O3" s="95"/>
      <c r="P3" s="95"/>
      <c r="Q3" s="95"/>
      <c r="R3" s="95"/>
      <c r="S3" s="95"/>
      <c r="T3" s="95"/>
      <c r="U3" s="96"/>
    </row>
    <row r="4" spans="2:21" ht="15.75" x14ac:dyDescent="0.5">
      <c r="B4" s="97"/>
      <c r="C4" s="98" t="s">
        <v>115</v>
      </c>
      <c r="U4" s="99"/>
    </row>
    <row r="5" spans="2:21" ht="37.5" customHeight="1" x14ac:dyDescent="0.45">
      <c r="B5" s="97"/>
      <c r="F5" s="429" t="s">
        <v>116</v>
      </c>
      <c r="G5" s="430"/>
      <c r="H5" s="431"/>
      <c r="I5" s="432" t="s">
        <v>117</v>
      </c>
      <c r="J5" s="433"/>
      <c r="K5" s="433"/>
      <c r="L5" s="297"/>
      <c r="M5" s="298"/>
      <c r="N5" s="298"/>
      <c r="O5" s="424" t="s">
        <v>118</v>
      </c>
      <c r="P5" s="425"/>
      <c r="Q5" s="425"/>
      <c r="R5" s="426" t="s">
        <v>119</v>
      </c>
      <c r="S5" s="427"/>
      <c r="T5" s="427"/>
      <c r="U5" s="99"/>
    </row>
    <row r="6" spans="2:21" s="106" customFormat="1" ht="28.5" x14ac:dyDescent="0.45">
      <c r="B6" s="100"/>
      <c r="C6" s="329" t="s">
        <v>120</v>
      </c>
      <c r="D6" s="278" t="s">
        <v>121</v>
      </c>
      <c r="E6" s="278" t="s">
        <v>122</v>
      </c>
      <c r="F6" s="299" t="s">
        <v>123</v>
      </c>
      <c r="G6" s="300" t="s">
        <v>124</v>
      </c>
      <c r="H6" s="301" t="s">
        <v>125</v>
      </c>
      <c r="I6" s="299" t="s">
        <v>123</v>
      </c>
      <c r="J6" s="300" t="s">
        <v>124</v>
      </c>
      <c r="K6" s="302" t="s">
        <v>125</v>
      </c>
      <c r="L6" s="303" t="s">
        <v>228</v>
      </c>
      <c r="M6" s="304" t="s">
        <v>229</v>
      </c>
      <c r="N6" s="305" t="s">
        <v>227</v>
      </c>
      <c r="O6" s="277" t="s">
        <v>127</v>
      </c>
      <c r="P6" s="278" t="s">
        <v>128</v>
      </c>
      <c r="Q6" s="278" t="s">
        <v>129</v>
      </c>
      <c r="R6" s="283" t="s">
        <v>130</v>
      </c>
      <c r="S6" s="284" t="s">
        <v>128</v>
      </c>
      <c r="T6" s="285" t="s">
        <v>129</v>
      </c>
      <c r="U6" s="105"/>
    </row>
    <row r="7" spans="2:21" s="106" customFormat="1" ht="20.45" customHeight="1" x14ac:dyDescent="0.45">
      <c r="B7" s="100"/>
      <c r="C7" s="330" t="s">
        <v>123</v>
      </c>
      <c r="D7" s="331">
        <v>987654321</v>
      </c>
      <c r="E7" s="332">
        <v>0.1</v>
      </c>
      <c r="F7" s="394"/>
      <c r="G7" s="372"/>
      <c r="H7" s="373">
        <v>0.45</v>
      </c>
      <c r="I7" s="434">
        <f>IF(OR(F7&gt;0.5,G7&gt;0.5,H7&gt;0.5,F8&gt;0.5,F9&gt;0.5),E7,0)</f>
        <v>0</v>
      </c>
      <c r="J7" s="437">
        <f>IF(OR(G7&gt;0.5,G8&gt;0.5,G9&gt;0.5,F8&gt;0.5,H8&gt;0.5),E8,0)</f>
        <v>0.15</v>
      </c>
      <c r="K7" s="437">
        <f>IF(OR(H7&gt;0.5,H8&gt;0.5,H9&gt;0.5,F9&gt;0.5,G9&gt;0.5),E9,0)</f>
        <v>0.1</v>
      </c>
      <c r="L7" s="440">
        <f>SUM(I7:K9)</f>
        <v>0.25</v>
      </c>
      <c r="M7" s="306">
        <f>IF(E7&gt;0.5,1,IF(AND(L7&gt;0.5,I7&gt;0),1,E7))</f>
        <v>0.1</v>
      </c>
      <c r="N7" s="307" t="str">
        <f>IF(E7="","",IF(AND(I7&lt;&gt;0,OR(I7+J7&gt;0.5,I7+K7&gt;0.5)),"Tilknyttet",IF(AND(I7&lt;&gt;0,OR(I7+J7&gt;=0.25,I7+K7&gt;=0.25)),"Partner",IF(E7&gt;0.5,"Tilnyttet",IF(E7&gt;=0.25,"Partner","Selvstendig")))))</f>
        <v>Selvstendig</v>
      </c>
      <c r="O7" s="279">
        <v>2500000</v>
      </c>
      <c r="P7" s="280">
        <v>3</v>
      </c>
      <c r="Q7" s="280">
        <v>1500000</v>
      </c>
      <c r="R7" s="286">
        <f>IF(AND($N7="Selvstendig",$M7&lt;0.25),0,$M7*O7)</f>
        <v>0</v>
      </c>
      <c r="S7" s="287">
        <f t="shared" ref="S7:T7" si="0">IF(AND($N7="Selvstendig",$M7&lt;0.25),0,$M7*P7)</f>
        <v>0</v>
      </c>
      <c r="T7" s="287">
        <f t="shared" si="0"/>
        <v>0</v>
      </c>
      <c r="U7" s="111"/>
    </row>
    <row r="8" spans="2:21" s="106" customFormat="1" ht="20.45" customHeight="1" x14ac:dyDescent="0.45">
      <c r="B8" s="100"/>
      <c r="C8" s="333" t="s">
        <v>124</v>
      </c>
      <c r="D8" s="334">
        <v>876543219</v>
      </c>
      <c r="E8" s="335">
        <v>0.15</v>
      </c>
      <c r="F8" s="374"/>
      <c r="G8" s="395"/>
      <c r="H8" s="375"/>
      <c r="I8" s="435"/>
      <c r="J8" s="438"/>
      <c r="K8" s="438"/>
      <c r="L8" s="441"/>
      <c r="M8" s="308">
        <f>IF(E8&gt;0.5,1,IF(AND(L7&gt;0.5,J7&gt;0),1,E8))</f>
        <v>0.15</v>
      </c>
      <c r="N8" s="307" t="str">
        <f>IF(E8="","",IF(AND(J7&lt;&gt;0,OR(J7+I7&gt;0.5,J7+K7&gt;0.5)),"Tilknyttet",IF(AND(J7&lt;&gt;0,OR(J7+I7&gt;=0.25,J7+K7&gt;=0.25)),"Partner",IF(E8&gt;0.5,"Tilnyttet",IF(E8&gt;=0.25,"Partner","Selvstendig")))))</f>
        <v>Partner</v>
      </c>
      <c r="O8" s="279">
        <v>3500000</v>
      </c>
      <c r="P8" s="280">
        <v>4</v>
      </c>
      <c r="Q8" s="280">
        <v>2000000</v>
      </c>
      <c r="R8" s="286">
        <f t="shared" ref="R8:R9" si="1">IF(AND($N8="Selvstendig",$M8&lt;0.25),0,$M8*O8)</f>
        <v>525000</v>
      </c>
      <c r="S8" s="287">
        <f t="shared" ref="S8:S9" si="2">IF(AND($N8="Selvstendig",$M8&lt;0.25),0,$M8*P8)</f>
        <v>0.6</v>
      </c>
      <c r="T8" s="287">
        <f t="shared" ref="T8:T9" si="3">IF(AND($N8="Selvstendig",$M8&lt;0.25),0,$M8*Q8)</f>
        <v>300000</v>
      </c>
      <c r="U8" s="111"/>
    </row>
    <row r="9" spans="2:21" s="106" customFormat="1" ht="20.45" customHeight="1" x14ac:dyDescent="0.45">
      <c r="B9" s="100"/>
      <c r="C9" s="336" t="s">
        <v>125</v>
      </c>
      <c r="D9" s="337">
        <v>765432198</v>
      </c>
      <c r="E9" s="338">
        <v>0.1</v>
      </c>
      <c r="F9" s="376"/>
      <c r="G9" s="377">
        <v>0.75</v>
      </c>
      <c r="H9" s="396"/>
      <c r="I9" s="436"/>
      <c r="J9" s="439"/>
      <c r="K9" s="439"/>
      <c r="L9" s="442"/>
      <c r="M9" s="309">
        <f>IF(E9&gt;0.5,1,IF(AND(L7&gt;0.5,K7&gt;0),1,E9))</f>
        <v>0.1</v>
      </c>
      <c r="N9" s="310" t="str">
        <f>IF(E9="","",IF(AND(K7&lt;&gt;0,OR(K7+J7&gt;0.5,K7+I7&gt;0.5)),"Tilknyttet",IF(AND(K7&lt;&gt;0,OR(K7+J7&gt;=0.25,K7+I7&gt;=0.25)),"Partner",IF(E9&gt;0.5,"Tilnyttet",IF(E9&gt;=0.25,"Partner","Selvstendig")))))</f>
        <v>Partner</v>
      </c>
      <c r="O9" s="281">
        <v>4000000</v>
      </c>
      <c r="P9" s="282">
        <v>5</v>
      </c>
      <c r="Q9" s="282">
        <v>2500000</v>
      </c>
      <c r="R9" s="288">
        <f t="shared" si="1"/>
        <v>400000</v>
      </c>
      <c r="S9" s="289">
        <f t="shared" si="2"/>
        <v>0.5</v>
      </c>
      <c r="T9" s="289">
        <f t="shared" si="3"/>
        <v>250000</v>
      </c>
      <c r="U9" s="111"/>
    </row>
    <row r="10" spans="2:21" s="106" customFormat="1" ht="20.45" customHeight="1" x14ac:dyDescent="0.45">
      <c r="B10" s="100"/>
      <c r="C10" s="118"/>
      <c r="D10" s="119"/>
      <c r="E10" s="120"/>
      <c r="F10" s="121"/>
      <c r="G10" s="121"/>
      <c r="H10" s="122"/>
      <c r="I10" s="123"/>
      <c r="J10" s="123"/>
      <c r="K10" s="123"/>
      <c r="L10" s="124"/>
      <c r="M10" s="125"/>
      <c r="N10" s="125"/>
      <c r="O10" s="28"/>
      <c r="P10" s="110"/>
      <c r="Q10" s="110"/>
      <c r="R10" s="290">
        <f>SUM(R3:R9)</f>
        <v>925000</v>
      </c>
      <c r="S10" s="291">
        <f t="shared" ref="S10:T10" si="4">SUM(S3:S9)</f>
        <v>1.1000000000000001</v>
      </c>
      <c r="T10" s="292">
        <f t="shared" si="4"/>
        <v>550000</v>
      </c>
      <c r="U10" s="105"/>
    </row>
    <row r="11" spans="2:21" ht="14.65" thickBot="1" x14ac:dyDescent="0.5">
      <c r="B11" s="126"/>
      <c r="C11" s="127"/>
      <c r="D11" s="128"/>
      <c r="E11" s="127"/>
      <c r="F11" s="128"/>
      <c r="G11" s="128"/>
      <c r="H11" s="128"/>
      <c r="I11" s="128"/>
      <c r="J11" s="128"/>
      <c r="K11" s="127"/>
      <c r="L11" s="127"/>
      <c r="M11" s="128"/>
      <c r="N11" s="128"/>
      <c r="O11" s="128"/>
      <c r="P11" s="129"/>
      <c r="Q11" s="129"/>
      <c r="R11" s="127"/>
      <c r="S11" s="127"/>
      <c r="T11" s="127"/>
      <c r="U11" s="130"/>
    </row>
    <row r="12" spans="2:21" x14ac:dyDescent="0.45">
      <c r="M12" s="131"/>
      <c r="N12" s="131"/>
      <c r="O12" s="131"/>
      <c r="P12" s="131"/>
      <c r="Q12" s="131"/>
    </row>
    <row r="15" spans="2:21" ht="14.65" thickBot="1" x14ac:dyDescent="0.5"/>
    <row r="16" spans="2:21" x14ac:dyDescent="0.45">
      <c r="B16" s="339"/>
      <c r="C16" s="340"/>
      <c r="D16" s="341"/>
      <c r="E16" s="341"/>
      <c r="F16" s="341"/>
      <c r="G16" s="341"/>
      <c r="H16" s="341"/>
      <c r="I16" s="341"/>
      <c r="J16" s="342"/>
      <c r="L16" s="311"/>
      <c r="M16" s="312"/>
      <c r="N16" s="312"/>
      <c r="O16" s="312"/>
      <c r="P16" s="313"/>
    </row>
    <row r="17" spans="2:18" ht="18" x14ac:dyDescent="0.55000000000000004">
      <c r="B17" s="343"/>
      <c r="C17" s="344" t="s">
        <v>131</v>
      </c>
      <c r="D17" s="345"/>
      <c r="E17" s="345"/>
      <c r="F17" s="345"/>
      <c r="G17" s="345"/>
      <c r="H17" s="345"/>
      <c r="I17" s="345"/>
      <c r="J17" s="346"/>
      <c r="L17" s="314"/>
      <c r="M17" s="315" t="s">
        <v>140</v>
      </c>
      <c r="N17" s="316"/>
      <c r="O17" s="316"/>
      <c r="P17" s="317"/>
    </row>
    <row r="18" spans="2:18" ht="18" x14ac:dyDescent="0.55000000000000004">
      <c r="B18" s="343"/>
      <c r="C18" s="344"/>
      <c r="D18" s="345"/>
      <c r="E18" s="345"/>
      <c r="F18" s="345"/>
      <c r="G18" s="345"/>
      <c r="H18" s="345"/>
      <c r="I18" s="345"/>
      <c r="J18" s="346"/>
      <c r="L18" s="314"/>
      <c r="M18" s="316"/>
      <c r="N18" s="316"/>
      <c r="O18" s="316"/>
      <c r="P18" s="317"/>
    </row>
    <row r="19" spans="2:18" x14ac:dyDescent="0.45">
      <c r="B19" s="343"/>
      <c r="C19" s="347" t="s">
        <v>120</v>
      </c>
      <c r="D19" s="294" t="s">
        <v>121</v>
      </c>
      <c r="E19" s="294"/>
      <c r="F19" s="294"/>
      <c r="G19" s="293" t="s">
        <v>127</v>
      </c>
      <c r="H19" s="294" t="s">
        <v>128</v>
      </c>
      <c r="I19" s="294" t="s">
        <v>129</v>
      </c>
      <c r="J19" s="346"/>
      <c r="K19" s="91"/>
      <c r="L19" s="318"/>
      <c r="M19" s="319" t="s">
        <v>127</v>
      </c>
      <c r="N19" s="320" t="s">
        <v>128</v>
      </c>
      <c r="O19" s="320" t="s">
        <v>129</v>
      </c>
      <c r="P19" s="321"/>
    </row>
    <row r="20" spans="2:18" x14ac:dyDescent="0.45">
      <c r="B20" s="343"/>
      <c r="C20" s="348" t="s">
        <v>132</v>
      </c>
      <c r="D20" s="345">
        <v>123456789</v>
      </c>
      <c r="E20" s="349"/>
      <c r="F20" s="349"/>
      <c r="G20" s="295">
        <v>15000000</v>
      </c>
      <c r="H20" s="296">
        <v>4</v>
      </c>
      <c r="I20" s="296">
        <v>2500000</v>
      </c>
      <c r="J20" s="346"/>
      <c r="K20" s="131"/>
      <c r="L20" s="322"/>
      <c r="M20" s="323">
        <f>R10+G20+J39</f>
        <v>18425000</v>
      </c>
      <c r="N20" s="324">
        <f>S10+H20+K39</f>
        <v>8.1</v>
      </c>
      <c r="O20" s="324">
        <f>T10+I20+L39</f>
        <v>4550000</v>
      </c>
      <c r="P20" s="321"/>
    </row>
    <row r="21" spans="2:18" x14ac:dyDescent="0.45">
      <c r="B21" s="343"/>
      <c r="C21" s="348"/>
      <c r="D21" s="345"/>
      <c r="E21" s="345"/>
      <c r="F21" s="345"/>
      <c r="G21" s="345"/>
      <c r="H21" s="345"/>
      <c r="I21" s="345"/>
      <c r="J21" s="346"/>
      <c r="L21" s="314"/>
      <c r="M21" s="316"/>
      <c r="N21" s="316"/>
      <c r="O21" s="316"/>
      <c r="P21" s="317"/>
    </row>
    <row r="22" spans="2:18" ht="19.5" customHeight="1" x14ac:dyDescent="0.45">
      <c r="B22" s="343"/>
      <c r="C22" s="348"/>
      <c r="D22" s="345"/>
      <c r="E22" s="345"/>
      <c r="F22" s="345"/>
      <c r="G22" s="345"/>
      <c r="H22" s="345"/>
      <c r="I22" s="345"/>
      <c r="J22" s="346"/>
      <c r="L22" s="314"/>
      <c r="M22" s="325" t="s">
        <v>148</v>
      </c>
      <c r="N22" s="428" t="str">
        <f>IF(AND(N20&lt;Lister!X5,OR(Eierstruktur!M20&lt;Lister!Y5,Eierstruktur!O20&lt;Lister!Z5)),"Mikro",IF(AND(N20&lt;Lister!X4,OR(Eierstruktur!M20&lt;=Lister!Y4,Eierstruktur!O20&lt;=Lister!Z4)),"Liten",IF(AND(N20&lt;Lister!X3,OR(Eierstruktur!M20&lt;=Lister!Y3,Eierstruktur!O20&lt;=Lister!Z3)),"Mellomstor",IF(AND(N20&lt;=Lister!X2,OR(Eierstruktur!M20&lt;=Lister!Y2,Eierstruktur!O20&lt;=Lister!Z2)),"Stor",""))))</f>
        <v>Mikro</v>
      </c>
      <c r="O22" s="428"/>
      <c r="P22" s="317"/>
    </row>
    <row r="23" spans="2:18" ht="6.4" customHeight="1" thickBot="1" x14ac:dyDescent="0.5">
      <c r="B23" s="350"/>
      <c r="C23" s="351"/>
      <c r="D23" s="352"/>
      <c r="E23" s="352"/>
      <c r="F23" s="352"/>
      <c r="G23" s="352"/>
      <c r="H23" s="352"/>
      <c r="I23" s="352"/>
      <c r="J23" s="353"/>
      <c r="L23" s="326"/>
      <c r="M23" s="327"/>
      <c r="N23" s="327"/>
      <c r="O23" s="327"/>
      <c r="P23" s="328"/>
    </row>
    <row r="25" spans="2:18" x14ac:dyDescent="0.45">
      <c r="P25" s="91"/>
      <c r="Q25" s="91"/>
      <c r="R25" s="91"/>
    </row>
    <row r="26" spans="2:18" x14ac:dyDescent="0.45">
      <c r="P26" s="91"/>
      <c r="Q26" s="91"/>
      <c r="R26" s="91"/>
    </row>
    <row r="27" spans="2:18" ht="14.65" thickBot="1" x14ac:dyDescent="0.5">
      <c r="P27" s="91"/>
      <c r="Q27" s="131"/>
      <c r="R27" s="131"/>
    </row>
    <row r="28" spans="2:18" x14ac:dyDescent="0.45">
      <c r="B28" s="339"/>
      <c r="C28" s="340"/>
      <c r="D28" s="341"/>
      <c r="E28" s="341"/>
      <c r="F28" s="341"/>
      <c r="G28" s="341"/>
      <c r="H28" s="341"/>
      <c r="I28" s="341"/>
      <c r="J28" s="94"/>
      <c r="K28" s="95"/>
      <c r="L28" s="95"/>
      <c r="M28" s="96"/>
      <c r="P28" s="91"/>
      <c r="Q28" s="131"/>
      <c r="R28" s="131"/>
    </row>
    <row r="29" spans="2:18" ht="15.75" x14ac:dyDescent="0.5">
      <c r="B29" s="343"/>
      <c r="C29" s="354" t="s">
        <v>133</v>
      </c>
      <c r="D29" s="345"/>
      <c r="E29" s="345"/>
      <c r="F29" s="345"/>
      <c r="G29" s="345"/>
      <c r="H29" s="345"/>
      <c r="I29" s="345"/>
      <c r="M29" s="99"/>
      <c r="P29" s="91"/>
      <c r="Q29" s="131"/>
      <c r="R29" s="131"/>
    </row>
    <row r="30" spans="2:18" s="106" customFormat="1" ht="28.5" customHeight="1" x14ac:dyDescent="0.45">
      <c r="B30" s="355"/>
      <c r="C30" s="356"/>
      <c r="D30" s="276"/>
      <c r="E30" s="276"/>
      <c r="F30" s="276"/>
      <c r="G30" s="424" t="s">
        <v>118</v>
      </c>
      <c r="H30" s="425"/>
      <c r="I30" s="425"/>
      <c r="J30" s="426" t="s">
        <v>119</v>
      </c>
      <c r="K30" s="427"/>
      <c r="L30" s="427"/>
      <c r="M30" s="134"/>
      <c r="N30" s="135"/>
      <c r="O30" s="135"/>
    </row>
    <row r="31" spans="2:18" s="106" customFormat="1" ht="18" customHeight="1" x14ac:dyDescent="0.45">
      <c r="B31" s="355"/>
      <c r="C31" s="329" t="s">
        <v>120</v>
      </c>
      <c r="D31" s="278" t="s">
        <v>121</v>
      </c>
      <c r="E31" s="278" t="s">
        <v>134</v>
      </c>
      <c r="F31" s="278" t="s">
        <v>126</v>
      </c>
      <c r="G31" s="277" t="s">
        <v>127</v>
      </c>
      <c r="H31" s="278" t="s">
        <v>128</v>
      </c>
      <c r="I31" s="278" t="s">
        <v>129</v>
      </c>
      <c r="J31" s="283" t="s">
        <v>130</v>
      </c>
      <c r="K31" s="284" t="s">
        <v>128</v>
      </c>
      <c r="L31" s="284" t="s">
        <v>129</v>
      </c>
      <c r="M31" s="105"/>
    </row>
    <row r="32" spans="2:18" s="106" customFormat="1" ht="18" customHeight="1" x14ac:dyDescent="0.45">
      <c r="B32" s="355"/>
      <c r="C32" s="356" t="s">
        <v>135</v>
      </c>
      <c r="D32" s="276">
        <v>123456789</v>
      </c>
      <c r="E32" s="364">
        <v>0.501</v>
      </c>
      <c r="F32" s="357" t="str">
        <f>IF(E32=0,"",IF(E32&gt;0.5,"Tilknyttet",IF(E32&gt;=0.25,"Partner","Selvstendig")))</f>
        <v>Tilknyttet</v>
      </c>
      <c r="G32" s="279">
        <v>2500000</v>
      </c>
      <c r="H32" s="280">
        <v>3</v>
      </c>
      <c r="I32" s="280">
        <v>1500000</v>
      </c>
      <c r="J32" s="286">
        <f t="shared" ref="J32:L33" si="5">IF($E32&gt;0.5,1*G32,IF($E32&gt;=0.25,$E32*G32,0))</f>
        <v>2500000</v>
      </c>
      <c r="K32" s="286">
        <f t="shared" si="5"/>
        <v>3</v>
      </c>
      <c r="L32" s="286">
        <f t="shared" si="5"/>
        <v>1500000</v>
      </c>
      <c r="M32" s="105"/>
    </row>
    <row r="33" spans="2:18" s="106" customFormat="1" ht="18" customHeight="1" x14ac:dyDescent="0.45">
      <c r="B33" s="355"/>
      <c r="C33" s="356" t="s">
        <v>136</v>
      </c>
      <c r="D33" s="276">
        <v>234567891</v>
      </c>
      <c r="E33" s="364">
        <v>0.1</v>
      </c>
      <c r="F33" s="357" t="str">
        <f t="shared" ref="F33:F38" si="6">IF(E33=0,"",IF(E33&gt;0.5,"Tilknyttet",IF(E33&gt;=0.25,"Partner","Selvstendig")))</f>
        <v>Selvstendig</v>
      </c>
      <c r="G33" s="279">
        <v>3500000</v>
      </c>
      <c r="H33" s="280">
        <v>4</v>
      </c>
      <c r="I33" s="280">
        <v>2000000</v>
      </c>
      <c r="J33" s="286">
        <f t="shared" si="5"/>
        <v>0</v>
      </c>
      <c r="K33" s="286">
        <f t="shared" si="5"/>
        <v>0</v>
      </c>
      <c r="L33" s="286">
        <f t="shared" si="5"/>
        <v>0</v>
      </c>
      <c r="M33" s="105"/>
      <c r="O33"/>
      <c r="P33" s="91"/>
      <c r="Q33" s="91"/>
      <c r="R33" s="91"/>
    </row>
    <row r="34" spans="2:18" s="106" customFormat="1" ht="18" customHeight="1" x14ac:dyDescent="0.45">
      <c r="B34" s="355"/>
      <c r="C34" s="356" t="s">
        <v>137</v>
      </c>
      <c r="D34" s="276">
        <v>345678912</v>
      </c>
      <c r="E34" s="364">
        <v>0.1</v>
      </c>
      <c r="F34" s="357" t="str">
        <f t="shared" si="6"/>
        <v>Selvstendig</v>
      </c>
      <c r="G34" s="279">
        <v>4000000</v>
      </c>
      <c r="H34" s="280">
        <v>5</v>
      </c>
      <c r="I34" s="280">
        <v>2500000</v>
      </c>
      <c r="J34" s="286">
        <f t="shared" ref="J34:J38" si="7">IF($E34&gt;0.5,1*G34,IF($E34&gt;=0.25,$E34*G34,0))</f>
        <v>0</v>
      </c>
      <c r="K34" s="286">
        <f t="shared" ref="K34:K38" si="8">IF($E34&gt;0.5,1*H34,IF($E34&gt;=0.25,$E34*H34,0))</f>
        <v>0</v>
      </c>
      <c r="L34" s="286">
        <f t="shared" ref="L34:L38" si="9">IF($E34&gt;0.5,1*I34,IF($E34&gt;=0.25,$E34*I34,0))</f>
        <v>0</v>
      </c>
      <c r="M34" s="105"/>
      <c r="O34"/>
      <c r="P34" s="91"/>
      <c r="Q34" s="91"/>
      <c r="R34" s="91"/>
    </row>
    <row r="35" spans="2:18" s="106" customFormat="1" ht="18" customHeight="1" x14ac:dyDescent="0.45">
      <c r="B35" s="355"/>
      <c r="C35" s="356" t="s">
        <v>125</v>
      </c>
      <c r="D35" s="276">
        <v>456789123</v>
      </c>
      <c r="E35" s="364">
        <v>0.1</v>
      </c>
      <c r="F35" s="357" t="str">
        <f t="shared" si="6"/>
        <v>Selvstendig</v>
      </c>
      <c r="G35" s="279">
        <v>5000000</v>
      </c>
      <c r="H35" s="280">
        <v>6</v>
      </c>
      <c r="I35" s="280">
        <v>3000000</v>
      </c>
      <c r="J35" s="286">
        <f t="shared" si="7"/>
        <v>0</v>
      </c>
      <c r="K35" s="286">
        <f t="shared" si="8"/>
        <v>0</v>
      </c>
      <c r="L35" s="286">
        <f t="shared" si="9"/>
        <v>0</v>
      </c>
      <c r="M35" s="105"/>
      <c r="O35"/>
      <c r="P35" s="91"/>
      <c r="Q35" s="131"/>
      <c r="R35" s="131"/>
    </row>
    <row r="36" spans="2:18" s="106" customFormat="1" ht="18" customHeight="1" x14ac:dyDescent="0.45">
      <c r="B36" s="355"/>
      <c r="C36" s="356" t="s">
        <v>138</v>
      </c>
      <c r="D36" s="276"/>
      <c r="E36" s="276"/>
      <c r="F36" s="357" t="str">
        <f t="shared" si="6"/>
        <v/>
      </c>
      <c r="G36" s="279"/>
      <c r="H36" s="280"/>
      <c r="I36" s="280"/>
      <c r="J36" s="286">
        <f t="shared" si="7"/>
        <v>0</v>
      </c>
      <c r="K36" s="286">
        <f t="shared" si="8"/>
        <v>0</v>
      </c>
      <c r="L36" s="286">
        <f t="shared" si="9"/>
        <v>0</v>
      </c>
      <c r="M36" s="105"/>
      <c r="O36"/>
      <c r="P36" s="91"/>
      <c r="Q36" s="131"/>
      <c r="R36" s="131"/>
    </row>
    <row r="37" spans="2:18" s="106" customFormat="1" ht="18" customHeight="1" x14ac:dyDescent="0.45">
      <c r="B37" s="355"/>
      <c r="C37" s="356" t="s">
        <v>138</v>
      </c>
      <c r="D37" s="276"/>
      <c r="E37" s="276"/>
      <c r="F37" s="357" t="str">
        <f t="shared" si="6"/>
        <v/>
      </c>
      <c r="G37" s="279"/>
      <c r="H37" s="280"/>
      <c r="I37" s="280"/>
      <c r="J37" s="286">
        <f t="shared" si="7"/>
        <v>0</v>
      </c>
      <c r="K37" s="286">
        <f t="shared" si="8"/>
        <v>0</v>
      </c>
      <c r="L37" s="286">
        <f t="shared" si="9"/>
        <v>0</v>
      </c>
      <c r="M37" s="105"/>
      <c r="O37"/>
      <c r="P37" s="91"/>
      <c r="Q37" s="131"/>
      <c r="R37" s="131"/>
    </row>
    <row r="38" spans="2:18" s="106" customFormat="1" ht="18" customHeight="1" x14ac:dyDescent="0.45">
      <c r="B38" s="355"/>
      <c r="C38" s="329" t="s">
        <v>138</v>
      </c>
      <c r="D38" s="278"/>
      <c r="E38" s="278"/>
      <c r="F38" s="358" t="str">
        <f t="shared" si="6"/>
        <v/>
      </c>
      <c r="G38" s="281"/>
      <c r="H38" s="282"/>
      <c r="I38" s="282"/>
      <c r="J38" s="288">
        <f t="shared" si="7"/>
        <v>0</v>
      </c>
      <c r="K38" s="288">
        <f t="shared" si="8"/>
        <v>0</v>
      </c>
      <c r="L38" s="288">
        <f t="shared" si="9"/>
        <v>0</v>
      </c>
      <c r="M38" s="105"/>
    </row>
    <row r="39" spans="2:18" x14ac:dyDescent="0.45">
      <c r="B39" s="343"/>
      <c r="C39" s="348"/>
      <c r="D39" s="345"/>
      <c r="E39" s="345"/>
      <c r="F39" s="345"/>
      <c r="G39" s="296"/>
      <c r="H39" s="296"/>
      <c r="I39" s="296"/>
      <c r="J39" s="290">
        <f>SUM(J32:J38)</f>
        <v>2500000</v>
      </c>
      <c r="K39" s="292">
        <f t="shared" ref="K39:L39" si="10">SUM(K32:K38)</f>
        <v>3</v>
      </c>
      <c r="L39" s="292">
        <f t="shared" si="10"/>
        <v>1500000</v>
      </c>
      <c r="M39" s="99"/>
    </row>
    <row r="40" spans="2:18" ht="14.65" thickBot="1" x14ac:dyDescent="0.5">
      <c r="B40" s="350"/>
      <c r="C40" s="351"/>
      <c r="D40" s="352"/>
      <c r="E40" s="352"/>
      <c r="F40" s="352"/>
      <c r="G40" s="352"/>
      <c r="H40" s="352"/>
      <c r="I40" s="352"/>
      <c r="J40" s="128"/>
      <c r="K40" s="128"/>
      <c r="L40" s="128"/>
      <c r="M40" s="133"/>
      <c r="N40" s="91"/>
      <c r="O40" s="91"/>
    </row>
  </sheetData>
  <sheetProtection sheet="1" formatCells="0" formatColumns="0" formatRows="0" insertColumns="0" insertRows="0" selectLockedCells="1"/>
  <mergeCells count="11">
    <mergeCell ref="R5:T5"/>
    <mergeCell ref="I7:I9"/>
    <mergeCell ref="J7:J9"/>
    <mergeCell ref="K7:K9"/>
    <mergeCell ref="L7:L9"/>
    <mergeCell ref="G30:I30"/>
    <mergeCell ref="J30:L30"/>
    <mergeCell ref="N22:O22"/>
    <mergeCell ref="F5:H5"/>
    <mergeCell ref="I5:K5"/>
    <mergeCell ref="O5:Q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F916A-2B8F-492B-AA0A-E75BEEAB4E61}">
  <sheetPr>
    <outlinePr summaryRight="0"/>
  </sheetPr>
  <dimension ref="A1:J210"/>
  <sheetViews>
    <sheetView tabSelected="1" zoomScaleNormal="100" workbookViewId="0">
      <selection activeCell="C6" sqref="C6:D6"/>
    </sheetView>
  </sheetViews>
  <sheetFormatPr baseColWidth="10" defaultColWidth="10.73046875" defaultRowHeight="14.25" outlineLevelRow="1" x14ac:dyDescent="0.45"/>
  <cols>
    <col min="1" max="1" width="4.1328125" style="1" customWidth="1"/>
    <col min="2" max="2" width="57.3984375" style="1" customWidth="1"/>
    <col min="3" max="3" width="25" style="1" customWidth="1"/>
    <col min="4" max="4" width="26.265625" style="3" customWidth="1"/>
    <col min="5" max="5" width="5.73046875" style="3" customWidth="1"/>
    <col min="6" max="6" width="62.59765625" style="1" customWidth="1"/>
    <col min="7" max="7" width="7.265625" style="1" customWidth="1"/>
    <col min="8" max="10" width="13" style="1" customWidth="1"/>
    <col min="11" max="16384" width="10.73046875" style="1"/>
  </cols>
  <sheetData>
    <row r="1" spans="2:6" ht="61.15" customHeight="1" x14ac:dyDescent="0.45"/>
    <row r="2" spans="2:6" ht="23.25" x14ac:dyDescent="0.7">
      <c r="B2" s="21" t="s">
        <v>16</v>
      </c>
      <c r="C2" s="14"/>
    </row>
    <row r="3" spans="2:6" ht="21" customHeight="1" x14ac:dyDescent="0.45">
      <c r="B3" s="378" t="str">
        <f>HYPERLINK("https://kompensasjonsordning.brreg.no/","For veiledning og søknadsskjema gå til kompensasjonsordning.brreg.no")</f>
        <v>For veiledning og søknadsskjema gå til kompensasjonsordning.brreg.no</v>
      </c>
    </row>
    <row r="4" spans="2:6" ht="7.5" customHeight="1" x14ac:dyDescent="0.45">
      <c r="B4" s="31"/>
    </row>
    <row r="6" spans="2:6" ht="22.5" customHeight="1" x14ac:dyDescent="0.45">
      <c r="B6" s="77" t="s">
        <v>6</v>
      </c>
      <c r="C6" s="450"/>
      <c r="D6" s="451"/>
    </row>
    <row r="7" spans="2:6" ht="24" customHeight="1" x14ac:dyDescent="0.45"/>
    <row r="8" spans="2:6" ht="21" x14ac:dyDescent="0.65">
      <c r="B8" s="189" t="s">
        <v>25</v>
      </c>
      <c r="C8" s="9"/>
    </row>
    <row r="9" spans="2:6" x14ac:dyDescent="0.45">
      <c r="D9" s="2"/>
    </row>
    <row r="10" spans="2:6" ht="32.25" customHeight="1" x14ac:dyDescent="0.45">
      <c r="B10" s="445" t="s">
        <v>355</v>
      </c>
      <c r="C10" s="453"/>
      <c r="D10" s="66"/>
      <c r="F10" s="419" t="str">
        <f>IF(D10="Ja","Foretaket kan ikke søke om tilskudd, men har anledning til å søke om eventuell erstatning for tapt varelager","")</f>
        <v/>
      </c>
    </row>
    <row r="11" spans="2:6" ht="31.9" customHeight="1" x14ac:dyDescent="0.45">
      <c r="B11" s="74" t="s">
        <v>3</v>
      </c>
      <c r="C11" s="75"/>
      <c r="D11" s="66"/>
      <c r="F11" s="52" t="str">
        <f>IF(D11="Nei","Foretaket kan ikke søke om tilskudd","")</f>
        <v/>
      </c>
    </row>
    <row r="12" spans="2:6" ht="31.9" customHeight="1" x14ac:dyDescent="0.45">
      <c r="B12" s="445" t="s">
        <v>169</v>
      </c>
      <c r="C12" s="446"/>
      <c r="D12" s="66"/>
      <c r="F12" s="52" t="str">
        <f t="shared" ref="F12:F15" si="0">IF(D12="Nei","Foretaket kan ikke søke om tilskudd","")</f>
        <v/>
      </c>
    </row>
    <row r="13" spans="2:6" ht="31.9" customHeight="1" x14ac:dyDescent="0.45">
      <c r="B13" s="74" t="s">
        <v>4</v>
      </c>
      <c r="C13" s="186"/>
      <c r="D13" s="66"/>
      <c r="F13" s="52" t="str">
        <f t="shared" si="0"/>
        <v/>
      </c>
    </row>
    <row r="14" spans="2:6" ht="31.9" customHeight="1" x14ac:dyDescent="0.45">
      <c r="B14" s="445" t="s">
        <v>98</v>
      </c>
      <c r="C14" s="446"/>
      <c r="D14" s="66"/>
      <c r="F14" s="52" t="str">
        <f t="shared" si="0"/>
        <v/>
      </c>
    </row>
    <row r="15" spans="2:6" ht="31.9" customHeight="1" x14ac:dyDescent="0.45">
      <c r="B15" s="445" t="s">
        <v>173</v>
      </c>
      <c r="C15" s="446"/>
      <c r="D15" s="66"/>
      <c r="F15" s="52" t="str">
        <f t="shared" si="0"/>
        <v/>
      </c>
    </row>
    <row r="16" spans="2:6" ht="31.9" customHeight="1" x14ac:dyDescent="0.45">
      <c r="B16" s="445" t="s">
        <v>100</v>
      </c>
      <c r="C16" s="446"/>
      <c r="D16" s="66"/>
      <c r="F16" s="52" t="str">
        <f>IF(D16="Ja","Foretaket kan ikke søke om tilskudd","")</f>
        <v/>
      </c>
    </row>
    <row r="17" spans="2:6" ht="31.9" customHeight="1" x14ac:dyDescent="0.45">
      <c r="B17" s="187" t="s">
        <v>22</v>
      </c>
      <c r="C17" s="188"/>
      <c r="D17" s="66"/>
      <c r="F17" s="52" t="str">
        <f t="shared" ref="F17:F18" si="1">IF(D17="Nei","Foretaket kan ikke søke om tilskudd","")</f>
        <v/>
      </c>
    </row>
    <row r="18" spans="2:6" ht="31.9" customHeight="1" x14ac:dyDescent="0.45">
      <c r="B18" s="445" t="s">
        <v>170</v>
      </c>
      <c r="C18" s="446"/>
      <c r="D18" s="66"/>
      <c r="F18" s="52" t="str">
        <f t="shared" si="1"/>
        <v/>
      </c>
    </row>
    <row r="19" spans="2:6" ht="31.9" customHeight="1" x14ac:dyDescent="0.45">
      <c r="B19" s="445" t="s">
        <v>174</v>
      </c>
      <c r="C19" s="446"/>
      <c r="D19" s="66"/>
      <c r="F19" s="52" t="str">
        <f>IF(OR(D19="Ja",D19="Delvis"),"Foretaket kan ikke søke om tilskudd","")</f>
        <v/>
      </c>
    </row>
    <row r="20" spans="2:6" ht="31.9" customHeight="1" x14ac:dyDescent="0.45">
      <c r="B20" s="445" t="s">
        <v>172</v>
      </c>
      <c r="C20" s="446"/>
      <c r="D20" s="66"/>
      <c r="F20" s="52" t="str">
        <f>IF(D20="Ja","Foretaket kan ikke søke om tilskudd","")</f>
        <v/>
      </c>
    </row>
    <row r="21" spans="2:6" ht="31.9" customHeight="1" x14ac:dyDescent="0.45">
      <c r="B21" s="157"/>
      <c r="C21" s="158"/>
      <c r="D21" s="158"/>
      <c r="E21" s="5"/>
      <c r="F21" s="165"/>
    </row>
    <row r="22" spans="2:6" ht="24.75" customHeight="1" x14ac:dyDescent="0.45">
      <c r="B22" s="12"/>
      <c r="C22" s="12"/>
    </row>
    <row r="23" spans="2:6" ht="21" x14ac:dyDescent="0.65">
      <c r="B23" s="189" t="s">
        <v>23</v>
      </c>
      <c r="C23" s="9"/>
      <c r="D23" s="13"/>
      <c r="F23" s="1" t="s">
        <v>19</v>
      </c>
    </row>
    <row r="24" spans="2:6" x14ac:dyDescent="0.45">
      <c r="D24" s="1"/>
    </row>
    <row r="25" spans="2:6" ht="31.9" customHeight="1" x14ac:dyDescent="0.45">
      <c r="B25" s="74" t="s">
        <v>336</v>
      </c>
      <c r="C25" s="6"/>
      <c r="D25" s="66"/>
      <c r="F25" s="67"/>
    </row>
    <row r="26" spans="2:6" ht="28.5" customHeight="1" x14ac:dyDescent="0.45">
      <c r="B26" s="457" t="s">
        <v>359</v>
      </c>
      <c r="C26" s="452"/>
      <c r="D26" s="66"/>
      <c r="F26" s="67"/>
    </row>
    <row r="27" spans="2:6" ht="28.5" customHeight="1" x14ac:dyDescent="0.45">
      <c r="B27" s="457" t="str">
        <f>IF(D26="Nei","Ikke relevant (foretaket skal benytte snitt av jan og feb 2020 som sammenligningsgrunnlag)","Mangler foretaket omsetningstall for sammenligningsperioden (pga ingen omsetning og/eller restrukturering)?")</f>
        <v>Mangler foretaket omsetningstall for sammenligningsperioden (pga ingen omsetning og/eller restrukturering)?</v>
      </c>
      <c r="C27" s="452"/>
      <c r="D27" s="65"/>
      <c r="E27" s="38"/>
      <c r="F27" s="67"/>
    </row>
    <row r="28" spans="2:6" ht="18.75" customHeight="1" x14ac:dyDescent="0.45">
      <c r="B28" s="44"/>
      <c r="C28" s="43"/>
      <c r="D28" s="1"/>
      <c r="E28" s="1"/>
      <c r="F28" s="41"/>
    </row>
    <row r="29" spans="2:6" ht="29.45" customHeight="1" x14ac:dyDescent="0.45">
      <c r="B29" s="462" t="s">
        <v>108</v>
      </c>
      <c r="C29" s="463"/>
      <c r="D29" s="191" t="str">
        <f>IF(D25="","",VLOOKUP(Beregningsmodell!D25,Lister!B2:C5,2,FALSE))</f>
        <v/>
      </c>
    </row>
    <row r="30" spans="2:6" ht="29.45" customHeight="1" x14ac:dyDescent="0.45">
      <c r="B30" s="443" t="s">
        <v>109</v>
      </c>
      <c r="C30" s="444"/>
      <c r="D30" s="182" t="str">
        <f>IF(D25="","",0.3)</f>
        <v/>
      </c>
    </row>
    <row r="31" spans="2:6" s="46" customFormat="1" ht="35.25" customHeight="1" x14ac:dyDescent="0.45">
      <c r="B31" s="16" t="s">
        <v>27</v>
      </c>
      <c r="D31" s="2"/>
      <c r="E31" s="2"/>
    </row>
    <row r="32" spans="2:6" s="25" customFormat="1" ht="24" customHeight="1" x14ac:dyDescent="0.45">
      <c r="B32" s="7" t="str">
        <f>IF(D26="Nei","Snitt av januar og februar 2020",IF(D27="Ja","Snitt av januar og februar 2020",IF(D25="November 2021","November 2019",IF(D25="Desember 2021","Desember 2019",IF(D25="Januar 2022","Januar 2019",IF(D25="Februar 2022","Februar 2019","Omsetning i sammenligningsmåned"))))))</f>
        <v>Omsetning i sammenligningsmåned</v>
      </c>
      <c r="C32" s="7"/>
      <c r="D32" s="68"/>
      <c r="E32" s="3"/>
      <c r="F32" s="67"/>
    </row>
    <row r="33" spans="2:8" s="25" customFormat="1" ht="24" customHeight="1" x14ac:dyDescent="0.45">
      <c r="B33" s="6"/>
      <c r="C33" s="6"/>
      <c r="D33" s="82"/>
      <c r="F33" s="163"/>
    </row>
    <row r="34" spans="2:8" s="25" customFormat="1" ht="29.45" customHeight="1" x14ac:dyDescent="0.45">
      <c r="B34" s="168" t="str">
        <f>IF(D25="Februar 2022","NB! Justeringssats for februar 2022 blir klar 10. februar. Vi vil da publisere ny versjon.","Justeringssats for inflasjon (KPI)")</f>
        <v>Justeringssats for inflasjon (KPI)</v>
      </c>
      <c r="C34" s="369"/>
      <c r="D34" s="370">
        <f>IF(D25="November 2021",VLOOKUP(B32,Lister!D2:E3,2,FALSE),IF(D25="Desember 2021",VLOOKUP(B32,Lister!F2:G3,2,FALSE),IF(D25="Januar 2022",VLOOKUP(B32,Lister!H2:I3,2,FALSE),IF(D25="Februar 2022",VLOOKUP(B32,Lister!J2:K3,2,FALSE),0))))</f>
        <v>0</v>
      </c>
      <c r="F34" s="163"/>
    </row>
    <row r="35" spans="2:8" s="25" customFormat="1" ht="29.45" customHeight="1" x14ac:dyDescent="0.45">
      <c r="B35" s="170" t="s">
        <v>297</v>
      </c>
      <c r="C35" s="50"/>
      <c r="D35" s="371">
        <f>D32*(1+D34)</f>
        <v>0</v>
      </c>
      <c r="F35" s="45"/>
    </row>
    <row r="36" spans="2:8" s="25" customFormat="1" ht="31.5" customHeight="1" x14ac:dyDescent="0.45">
      <c r="B36" s="16" t="s">
        <v>28</v>
      </c>
      <c r="C36" s="6"/>
      <c r="D36" s="36"/>
      <c r="E36" s="45"/>
      <c r="F36" s="365"/>
      <c r="G36" s="45"/>
    </row>
    <row r="37" spans="2:8" s="25" customFormat="1" ht="24" customHeight="1" x14ac:dyDescent="0.45">
      <c r="B37" s="6" t="str">
        <f>IF(D25="","Omsetning i søknadsmåned",D25)</f>
        <v>Omsetning i søknadsmåned</v>
      </c>
      <c r="C37" s="6"/>
      <c r="D37" s="69"/>
      <c r="F37" s="84"/>
    </row>
    <row r="38" spans="2:8" ht="30.75" customHeight="1" x14ac:dyDescent="0.45">
      <c r="B38" s="56" t="s">
        <v>111</v>
      </c>
      <c r="C38" s="6"/>
      <c r="D38" s="27"/>
      <c r="E38" s="1"/>
    </row>
    <row r="39" spans="2:8" ht="67.5" customHeight="1" x14ac:dyDescent="0.45">
      <c r="B39" s="457" t="str">
        <f>IF(D12="Nei, men er eiers hovedinntektskilde","Har foretaket i perioden det søkes om støtte for mottatt annen økonomisk støtte fra det offentlige pga virusutbruddet og / eller har innehaver mottatt sykepenger, omsorgspenger, foreldrepenger eller pleiepenger?","Har foretaket mottatt annen økonomisk støtte pga virusutbruddet, som IKKE er tidligere tilskudd fra denne ordningen, uspesifisert bagatellmessig støtte fra kommuner, tilskudd for avbrutt permittering, gaver fra privatpersoner i sum 3 000 kr, "&amp;"tilskudd til likviditetsstyring fra Innovasjon Norge, og tilskudd for tapt varelager,  jf. forskriften § 2-2 annet ledd")</f>
        <v>Har foretaket mottatt annen økonomisk støtte pga virusutbruddet, som IKKE er tidligere tilskudd fra denne ordningen, uspesifisert bagatellmessig støtte fra kommuner, tilskudd for avbrutt permittering, gaver fra privatpersoner i sum 3 000 kr, tilskudd til likviditetsstyring fra Innovasjon Norge, og tilskudd for tapt varelager,  jf. forskriften § 2-2 annet ledd</v>
      </c>
      <c r="C39" s="457"/>
      <c r="D39" s="65"/>
      <c r="E39" s="1"/>
      <c r="F39" s="67"/>
    </row>
    <row r="40" spans="2:8" ht="25.9" customHeight="1" x14ac:dyDescent="0.45">
      <c r="B40" s="457" t="str">
        <f>IF(D39="Nei","Ikke relevant","Vennligst angi hvor mye foretaket allerede har mottatt i økonomisk støtte?")</f>
        <v>Vennligst angi hvor mye foretaket allerede har mottatt i økonomisk støtte?</v>
      </c>
      <c r="C40" s="457"/>
      <c r="D40" s="69"/>
      <c r="E40" s="1"/>
      <c r="F40" s="84"/>
    </row>
    <row r="41" spans="2:8" ht="12.4" customHeight="1" x14ac:dyDescent="0.45">
      <c r="B41" s="32"/>
      <c r="C41" s="32"/>
      <c r="D41" s="28"/>
      <c r="E41" s="1"/>
    </row>
    <row r="42" spans="2:8" s="27" customFormat="1" ht="30" customHeight="1" x14ac:dyDescent="0.45">
      <c r="B42" s="178" t="s">
        <v>345</v>
      </c>
      <c r="C42" s="179"/>
      <c r="D42" s="176">
        <f>D35</f>
        <v>0</v>
      </c>
      <c r="F42" s="54"/>
    </row>
    <row r="43" spans="2:8" s="27" customFormat="1" ht="13.35" customHeight="1" x14ac:dyDescent="0.45">
      <c r="B43" s="177"/>
      <c r="C43" s="35"/>
      <c r="D43" s="36"/>
      <c r="F43" s="40"/>
    </row>
    <row r="44" spans="2:8" s="27" customFormat="1" ht="30" customHeight="1" x14ac:dyDescent="0.45">
      <c r="B44" s="168" t="s">
        <v>107</v>
      </c>
      <c r="C44" s="180"/>
      <c r="D44" s="181">
        <f>IF(D42=0,0,1-(D37+D40)/D42)</f>
        <v>0</v>
      </c>
      <c r="F44" s="52" t="str">
        <f>IF(D42=0,"",IF(D44&lt;0.3,"Foretaket kan ikke søke om tilskudd",""))</f>
        <v/>
      </c>
      <c r="H44" s="39"/>
    </row>
    <row r="45" spans="2:8" s="27" customFormat="1" ht="30" customHeight="1" x14ac:dyDescent="0.45">
      <c r="B45" s="170" t="s">
        <v>106</v>
      </c>
      <c r="C45" s="47"/>
      <c r="D45" s="195">
        <f>D42-D40-(D37)</f>
        <v>0</v>
      </c>
      <c r="H45" s="39"/>
    </row>
    <row r="46" spans="2:8" ht="30" customHeight="1" x14ac:dyDescent="0.45">
      <c r="B46" s="4"/>
      <c r="C46" s="4"/>
      <c r="D46" s="49"/>
      <c r="E46" s="4"/>
      <c r="F46" s="4"/>
    </row>
    <row r="47" spans="2:8" ht="14.65" customHeight="1" x14ac:dyDescent="0.45">
      <c r="B47" s="159"/>
      <c r="C47" s="156"/>
      <c r="D47" s="156"/>
      <c r="F47" s="52"/>
    </row>
    <row r="48" spans="2:8" ht="27" customHeight="1" x14ac:dyDescent="0.65">
      <c r="B48" s="14" t="s">
        <v>168</v>
      </c>
      <c r="C48" s="88"/>
      <c r="D48" s="33"/>
    </row>
    <row r="49" spans="1:6" ht="34.5" customHeight="1" x14ac:dyDescent="0.45">
      <c r="B49" s="199" t="s">
        <v>149</v>
      </c>
      <c r="C49" s="88"/>
      <c r="D49" s="33"/>
      <c r="F49" s="27" t="s">
        <v>19</v>
      </c>
    </row>
    <row r="50" spans="1:6" ht="23.25" customHeight="1" x14ac:dyDescent="0.45">
      <c r="B50" s="88" t="s">
        <v>176</v>
      </c>
      <c r="C50" s="88"/>
      <c r="D50" s="272"/>
      <c r="F50" s="84"/>
    </row>
    <row r="51" spans="1:6" ht="23.45" customHeight="1" x14ac:dyDescent="0.45">
      <c r="B51" s="88" t="s">
        <v>177</v>
      </c>
      <c r="C51" s="88"/>
      <c r="D51" s="272"/>
      <c r="F51" s="67"/>
    </row>
    <row r="52" spans="1:6" ht="23.45" customHeight="1" x14ac:dyDescent="0.45">
      <c r="A52" s="12"/>
      <c r="B52" s="88" t="s">
        <v>178</v>
      </c>
      <c r="C52" s="88"/>
      <c r="D52" s="272"/>
      <c r="F52" s="67"/>
    </row>
    <row r="53" spans="1:6" ht="21.95" customHeight="1" x14ac:dyDescent="0.45">
      <c r="A53" s="12"/>
      <c r="B53" s="88"/>
      <c r="C53" s="88"/>
      <c r="D53" s="33"/>
    </row>
    <row r="54" spans="1:6" ht="30" customHeight="1" x14ac:dyDescent="0.45">
      <c r="A54" s="12"/>
      <c r="B54" s="168" t="s">
        <v>165</v>
      </c>
      <c r="C54" s="180"/>
      <c r="D54" s="173" t="str">
        <f>IF(OR(D50="",D51="",D52=""),"",IF(AND(D50&lt;Lister!X5,OR(Beregningsmodell!D51&lt;Lister!Y5,Beregningsmodell!D52&lt;Lister!Z5)),"Mikro",IF(AND(Beregningsmodell!D50&lt;Lister!X4,OR(Beregningsmodell!D51&lt;=Lister!Y4,Beregningsmodell!D52&lt;=Lister!Z4)),"Liten",IF(AND(Beregningsmodell!D50&lt;Lister!X3,OR(Beregningsmodell!D51&lt;=Lister!Y3,Beregningsmodell!D52&lt;=Lister!Z3)),"Mellomstor",IF(AND(Beregningsmodell!D50&lt;=Lister!X2,OR(Beregningsmodell!D51&lt;=Lister!Y2,Beregningsmodell!D52&lt;=Lister!Z2)),"Stor","")))))</f>
        <v/>
      </c>
      <c r="F54" s="379"/>
    </row>
    <row r="55" spans="1:6" ht="30" customHeight="1" x14ac:dyDescent="0.45">
      <c r="A55" s="12"/>
      <c r="B55" s="170" t="s">
        <v>166</v>
      </c>
      <c r="C55" s="47"/>
      <c r="D55" s="196">
        <f>IF(OR(D54="Mikro",D54="Liten"),0.9,IF(OR(D54="Mellomstor",D54="Stor"),0.7,0))</f>
        <v>0</v>
      </c>
    </row>
    <row r="56" spans="1:6" ht="30" customHeight="1" x14ac:dyDescent="0.45">
      <c r="A56" s="12"/>
      <c r="B56" s="233"/>
      <c r="C56" s="29"/>
      <c r="D56" s="234"/>
    </row>
    <row r="57" spans="1:6" ht="30" customHeight="1" x14ac:dyDescent="0.45">
      <c r="A57" s="12"/>
      <c r="B57" s="74" t="str">
        <f>IF(OR(D54="Mikro",D54="Liten"),"Ikke relevant","Utgjør samlet egenkaptial mindre en halvparten av selskapskapital og ovekurs?")</f>
        <v>Utgjør samlet egenkaptial mindre en halvparten av selskapskapital og ovekurs?</v>
      </c>
      <c r="C57" s="75"/>
      <c r="D57" s="66"/>
      <c r="F57" s="67"/>
    </row>
    <row r="58" spans="1:6" ht="30" customHeight="1" x14ac:dyDescent="0.45">
      <c r="A58" s="12"/>
      <c r="B58" s="252" t="str">
        <f>IF(OR(D54="Mikro",D54="Liten",D54="Mellomstor"),"Ikke relevant","Utgjør samlet gjeld mer enn 7,5 samlet egenkapital, og at forholdet mellom EBITDA og netto rentekostnader er større enn 1?")</f>
        <v>Utgjør samlet gjeld mer enn 7,5 samlet egenkapital, og at forholdet mellom EBITDA og netto rentekostnader er større enn 1?</v>
      </c>
      <c r="C58" s="29"/>
      <c r="D58" s="66"/>
      <c r="F58" s="67"/>
    </row>
    <row r="59" spans="1:6" ht="33" customHeight="1" x14ac:dyDescent="0.5">
      <c r="A59" s="12"/>
      <c r="B59" s="166" t="s">
        <v>162</v>
      </c>
      <c r="C59" s="88"/>
      <c r="D59" s="109"/>
    </row>
    <row r="60" spans="1:6" ht="33" customHeight="1" x14ac:dyDescent="0.45">
      <c r="A60" s="12"/>
      <c r="B60" s="88" t="s">
        <v>158</v>
      </c>
      <c r="C60" s="88"/>
      <c r="D60" s="273"/>
      <c r="F60" s="67"/>
    </row>
    <row r="61" spans="1:6" ht="33" customHeight="1" x14ac:dyDescent="0.45">
      <c r="A61" s="12"/>
      <c r="B61" s="448" t="s">
        <v>157</v>
      </c>
      <c r="C61" s="448"/>
      <c r="D61" s="273"/>
      <c r="F61" s="67"/>
    </row>
    <row r="62" spans="1:6" ht="53.25" customHeight="1" x14ac:dyDescent="0.45">
      <c r="A62" s="12"/>
      <c r="B62" s="449" t="s">
        <v>159</v>
      </c>
      <c r="C62" s="449"/>
      <c r="D62" s="273"/>
      <c r="F62" s="67"/>
    </row>
    <row r="63" spans="1:6" ht="25.5" customHeight="1" x14ac:dyDescent="0.45">
      <c r="A63" s="12"/>
      <c r="B63" s="29" t="s">
        <v>160</v>
      </c>
      <c r="C63" s="29"/>
      <c r="D63" s="197">
        <f>SUM(D60:D62)</f>
        <v>0</v>
      </c>
    </row>
    <row r="64" spans="1:6" ht="33" customHeight="1" x14ac:dyDescent="0.5">
      <c r="A64" s="12"/>
      <c r="B64" s="166" t="s">
        <v>163</v>
      </c>
      <c r="C64" s="88"/>
      <c r="D64" s="172"/>
    </row>
    <row r="65" spans="1:6" ht="25.5" customHeight="1" x14ac:dyDescent="0.45">
      <c r="A65" s="12"/>
      <c r="B65" s="88" t="s">
        <v>151</v>
      </c>
      <c r="C65" s="88"/>
      <c r="D65" s="273"/>
      <c r="F65" s="67"/>
    </row>
    <row r="66" spans="1:6" ht="25.5" customHeight="1" x14ac:dyDescent="0.45">
      <c r="A66" s="12"/>
      <c r="B66" s="447" t="s">
        <v>152</v>
      </c>
      <c r="C66" s="447"/>
      <c r="D66" s="273"/>
      <c r="F66" s="67"/>
    </row>
    <row r="67" spans="1:6" ht="25.5" customHeight="1" x14ac:dyDescent="0.45">
      <c r="A67" s="12"/>
      <c r="B67" s="447" t="s">
        <v>153</v>
      </c>
      <c r="C67" s="447"/>
      <c r="D67" s="273"/>
      <c r="F67" s="67"/>
    </row>
    <row r="68" spans="1:6" ht="25.5" customHeight="1" x14ac:dyDescent="0.45">
      <c r="A68" s="12"/>
      <c r="B68" s="447" t="s">
        <v>154</v>
      </c>
      <c r="C68" s="447"/>
      <c r="D68" s="273"/>
      <c r="F68" s="67"/>
    </row>
    <row r="69" spans="1:6" ht="25.5" customHeight="1" x14ac:dyDescent="0.45">
      <c r="A69" s="12"/>
      <c r="B69" s="447" t="s">
        <v>155</v>
      </c>
      <c r="C69" s="447"/>
      <c r="D69" s="273"/>
      <c r="F69" s="67"/>
    </row>
    <row r="70" spans="1:6" ht="36.75" customHeight="1" x14ac:dyDescent="0.45">
      <c r="A70" s="12"/>
      <c r="B70" s="448" t="s">
        <v>156</v>
      </c>
      <c r="C70" s="448"/>
      <c r="D70" s="273"/>
      <c r="F70" s="67"/>
    </row>
    <row r="71" spans="1:6" ht="26.25" customHeight="1" x14ac:dyDescent="0.45">
      <c r="A71" s="12"/>
      <c r="B71" s="29" t="s">
        <v>161</v>
      </c>
      <c r="C71" s="29"/>
      <c r="D71" s="197">
        <f>SUM(D65:D70)</f>
        <v>0</v>
      </c>
    </row>
    <row r="72" spans="1:6" ht="15" customHeight="1" x14ac:dyDescent="0.45">
      <c r="A72" s="12"/>
      <c r="B72" s="87"/>
      <c r="C72" s="87"/>
      <c r="D72" s="172"/>
    </row>
    <row r="73" spans="1:6" ht="32.25" customHeight="1" x14ac:dyDescent="0.45">
      <c r="B73" s="168" t="s">
        <v>164</v>
      </c>
      <c r="C73" s="169"/>
      <c r="D73" s="198">
        <f>D63-D71</f>
        <v>0</v>
      </c>
    </row>
    <row r="74" spans="1:6" ht="32.25" customHeight="1" x14ac:dyDescent="0.45">
      <c r="B74" s="170" t="s">
        <v>167</v>
      </c>
      <c r="C74" s="55"/>
      <c r="D74" s="195">
        <f>IF(D73&gt;=0,0,D73*-1*D55)</f>
        <v>0</v>
      </c>
    </row>
    <row r="76" spans="1:6" x14ac:dyDescent="0.45">
      <c r="B76" s="4"/>
      <c r="C76" s="4"/>
      <c r="D76" s="5"/>
      <c r="E76" s="5"/>
      <c r="F76" s="4"/>
    </row>
    <row r="79" spans="1:6" ht="30" x14ac:dyDescent="0.65">
      <c r="B79" s="78" t="str">
        <f>HYPERLINK("https://lovdata.no/forskrift/2020-12-21-3085/§3-2","4. Faste kostnader")</f>
        <v>4. Faste kostnader</v>
      </c>
      <c r="C79" s="17" t="s">
        <v>31</v>
      </c>
      <c r="D79" s="18" t="s">
        <v>2</v>
      </c>
      <c r="F79" s="19" t="s">
        <v>84</v>
      </c>
    </row>
    <row r="80" spans="1:6" ht="18" x14ac:dyDescent="0.55000000000000004">
      <c r="B80" s="86" t="s">
        <v>110</v>
      </c>
    </row>
    <row r="81" spans="2:6" ht="30.75" customHeight="1" x14ac:dyDescent="0.45">
      <c r="B81" s="11" t="s">
        <v>7</v>
      </c>
      <c r="C81" s="68"/>
      <c r="D81" s="68"/>
      <c r="E81" s="13"/>
      <c r="F81" s="67"/>
    </row>
    <row r="82" spans="2:6" ht="27" hidden="1" customHeight="1" outlineLevel="1" x14ac:dyDescent="0.45">
      <c r="B82" s="61" t="s">
        <v>85</v>
      </c>
      <c r="C82" s="70"/>
      <c r="D82" s="70"/>
      <c r="E82" s="13"/>
      <c r="F82" s="71"/>
    </row>
    <row r="83" spans="2:6" ht="30" hidden="1" customHeight="1" outlineLevel="1" x14ac:dyDescent="0.45">
      <c r="B83" s="61" t="s">
        <v>85</v>
      </c>
      <c r="C83" s="70"/>
      <c r="D83" s="70"/>
      <c r="E83" s="13"/>
      <c r="F83" s="71"/>
    </row>
    <row r="84" spans="2:6" ht="30" hidden="1" customHeight="1" outlineLevel="1" x14ac:dyDescent="0.45">
      <c r="B84" s="61" t="s">
        <v>85</v>
      </c>
      <c r="C84" s="70"/>
      <c r="D84" s="70"/>
      <c r="E84" s="13"/>
      <c r="F84" s="71"/>
    </row>
    <row r="85" spans="2:6" hidden="1" outlineLevel="1" x14ac:dyDescent="0.45">
      <c r="B85" s="61" t="s">
        <v>85</v>
      </c>
      <c r="C85" s="70"/>
      <c r="D85" s="70"/>
      <c r="E85" s="13"/>
      <c r="F85" s="71"/>
    </row>
    <row r="86" spans="2:6" ht="30" customHeight="1" collapsed="1" x14ac:dyDescent="0.45">
      <c r="B86" s="6" t="s">
        <v>17</v>
      </c>
      <c r="C86" s="68"/>
      <c r="D86" s="68"/>
      <c r="F86" s="67"/>
    </row>
    <row r="87" spans="2:6" ht="30" hidden="1" customHeight="1" outlineLevel="1" x14ac:dyDescent="0.45">
      <c r="B87" s="62" t="s">
        <v>86</v>
      </c>
      <c r="C87" s="70"/>
      <c r="D87" s="70"/>
      <c r="F87" s="71"/>
    </row>
    <row r="88" spans="2:6" ht="30" hidden="1" customHeight="1" outlineLevel="1" x14ac:dyDescent="0.45">
      <c r="B88" s="62" t="s">
        <v>86</v>
      </c>
      <c r="C88" s="70"/>
      <c r="D88" s="70"/>
      <c r="F88" s="71"/>
    </row>
    <row r="89" spans="2:6" ht="30" hidden="1" customHeight="1" outlineLevel="1" x14ac:dyDescent="0.45">
      <c r="B89" s="62" t="s">
        <v>86</v>
      </c>
      <c r="C89" s="70"/>
      <c r="D89" s="70"/>
      <c r="F89" s="71"/>
    </row>
    <row r="90" spans="2:6" ht="30" hidden="1" customHeight="1" outlineLevel="1" x14ac:dyDescent="0.45">
      <c r="B90" s="62" t="s">
        <v>86</v>
      </c>
      <c r="C90" s="70"/>
      <c r="D90" s="70"/>
      <c r="F90" s="71"/>
    </row>
    <row r="91" spans="2:6" ht="30" customHeight="1" collapsed="1" x14ac:dyDescent="0.45">
      <c r="B91" s="6" t="s">
        <v>8</v>
      </c>
      <c r="C91" s="68"/>
      <c r="D91" s="68"/>
      <c r="F91" s="67"/>
    </row>
    <row r="92" spans="2:6" ht="30" hidden="1" customHeight="1" outlineLevel="1" x14ac:dyDescent="0.45">
      <c r="B92" s="62" t="s">
        <v>87</v>
      </c>
      <c r="C92" s="70"/>
      <c r="D92" s="70"/>
      <c r="F92" s="71"/>
    </row>
    <row r="93" spans="2:6" ht="30" hidden="1" customHeight="1" outlineLevel="1" x14ac:dyDescent="0.45">
      <c r="B93" s="62" t="s">
        <v>87</v>
      </c>
      <c r="C93" s="70"/>
      <c r="D93" s="70"/>
      <c r="F93" s="71"/>
    </row>
    <row r="94" spans="2:6" ht="30" hidden="1" customHeight="1" outlineLevel="1" x14ac:dyDescent="0.45">
      <c r="B94" s="62" t="s">
        <v>87</v>
      </c>
      <c r="C94" s="70"/>
      <c r="D94" s="70"/>
      <c r="F94" s="71"/>
    </row>
    <row r="95" spans="2:6" ht="30" hidden="1" customHeight="1" outlineLevel="1" x14ac:dyDescent="0.45">
      <c r="B95" s="62" t="s">
        <v>87</v>
      </c>
      <c r="C95" s="70"/>
      <c r="D95" s="70"/>
      <c r="F95" s="71"/>
    </row>
    <row r="96" spans="2:6" ht="30" customHeight="1" collapsed="1" x14ac:dyDescent="0.45">
      <c r="B96" s="11" t="s">
        <v>9</v>
      </c>
      <c r="C96" s="68"/>
      <c r="D96" s="68"/>
      <c r="F96" s="67"/>
    </row>
    <row r="97" spans="2:6" ht="30" hidden="1" customHeight="1" outlineLevel="1" x14ac:dyDescent="0.45">
      <c r="B97" s="61" t="s">
        <v>88</v>
      </c>
      <c r="C97" s="70"/>
      <c r="D97" s="70"/>
      <c r="F97" s="71"/>
    </row>
    <row r="98" spans="2:6" ht="30" hidden="1" customHeight="1" outlineLevel="1" x14ac:dyDescent="0.45">
      <c r="B98" s="61" t="s">
        <v>88</v>
      </c>
      <c r="C98" s="70"/>
      <c r="D98" s="70"/>
      <c r="F98" s="71"/>
    </row>
    <row r="99" spans="2:6" ht="30" hidden="1" customHeight="1" outlineLevel="1" x14ac:dyDescent="0.45">
      <c r="B99" s="61" t="s">
        <v>88</v>
      </c>
      <c r="C99" s="70"/>
      <c r="D99" s="70"/>
      <c r="F99" s="71"/>
    </row>
    <row r="100" spans="2:6" ht="30" hidden="1" customHeight="1" outlineLevel="1" x14ac:dyDescent="0.45">
      <c r="B100" s="61" t="s">
        <v>88</v>
      </c>
      <c r="C100" s="70"/>
      <c r="D100" s="70"/>
      <c r="F100" s="71"/>
    </row>
    <row r="101" spans="2:6" ht="30" customHeight="1" collapsed="1" x14ac:dyDescent="0.45">
      <c r="B101" s="6" t="s">
        <v>10</v>
      </c>
      <c r="C101" s="68"/>
      <c r="D101" s="68"/>
      <c r="F101" s="67"/>
    </row>
    <row r="102" spans="2:6" ht="30" hidden="1" customHeight="1" outlineLevel="1" x14ac:dyDescent="0.45">
      <c r="B102" s="62" t="s">
        <v>89</v>
      </c>
      <c r="C102" s="70"/>
      <c r="D102" s="70"/>
      <c r="F102" s="71"/>
    </row>
    <row r="103" spans="2:6" ht="30" hidden="1" customHeight="1" outlineLevel="1" x14ac:dyDescent="0.45">
      <c r="B103" s="62" t="s">
        <v>89</v>
      </c>
      <c r="C103" s="70"/>
      <c r="D103" s="70"/>
      <c r="F103" s="71"/>
    </row>
    <row r="104" spans="2:6" ht="30" hidden="1" customHeight="1" outlineLevel="1" x14ac:dyDescent="0.45">
      <c r="B104" s="62" t="s">
        <v>89</v>
      </c>
      <c r="C104" s="70"/>
      <c r="D104" s="70"/>
      <c r="F104" s="71"/>
    </row>
    <row r="105" spans="2:6" ht="30" hidden="1" customHeight="1" outlineLevel="1" x14ac:dyDescent="0.45">
      <c r="B105" s="62" t="s">
        <v>89</v>
      </c>
      <c r="C105" s="70"/>
      <c r="D105" s="70"/>
      <c r="F105" s="71"/>
    </row>
    <row r="106" spans="2:6" ht="30" customHeight="1" collapsed="1" x14ac:dyDescent="0.45">
      <c r="B106" s="11" t="s">
        <v>11</v>
      </c>
      <c r="C106" s="68"/>
      <c r="D106" s="68"/>
      <c r="F106" s="67"/>
    </row>
    <row r="107" spans="2:6" ht="30" hidden="1" customHeight="1" outlineLevel="1" x14ac:dyDescent="0.45">
      <c r="B107" s="61" t="s">
        <v>90</v>
      </c>
      <c r="C107" s="70"/>
      <c r="D107" s="70"/>
      <c r="F107" s="71"/>
    </row>
    <row r="108" spans="2:6" ht="30" hidden="1" customHeight="1" outlineLevel="1" x14ac:dyDescent="0.45">
      <c r="B108" s="61" t="s">
        <v>90</v>
      </c>
      <c r="C108" s="70"/>
      <c r="D108" s="70"/>
      <c r="F108" s="71"/>
    </row>
    <row r="109" spans="2:6" ht="30" hidden="1" customHeight="1" outlineLevel="1" x14ac:dyDescent="0.45">
      <c r="B109" s="61" t="s">
        <v>90</v>
      </c>
      <c r="C109" s="70"/>
      <c r="D109" s="70"/>
      <c r="F109" s="71"/>
    </row>
    <row r="110" spans="2:6" ht="30" hidden="1" customHeight="1" outlineLevel="1" x14ac:dyDescent="0.45">
      <c r="B110" s="61" t="s">
        <v>90</v>
      </c>
      <c r="C110" s="70"/>
      <c r="D110" s="70"/>
      <c r="F110" s="71"/>
    </row>
    <row r="111" spans="2:6" ht="30" customHeight="1" collapsed="1" x14ac:dyDescent="0.45">
      <c r="B111" s="6" t="s">
        <v>12</v>
      </c>
      <c r="C111" s="68"/>
      <c r="D111" s="68"/>
      <c r="F111" s="67"/>
    </row>
    <row r="112" spans="2:6" ht="30.95" hidden="1" customHeight="1" outlineLevel="1" x14ac:dyDescent="0.45">
      <c r="B112" s="62" t="s">
        <v>91</v>
      </c>
      <c r="C112" s="70"/>
      <c r="D112" s="70"/>
      <c r="F112" s="71"/>
    </row>
    <row r="113" spans="2:6" ht="30.95" hidden="1" customHeight="1" outlineLevel="1" x14ac:dyDescent="0.45">
      <c r="B113" s="62" t="s">
        <v>91</v>
      </c>
      <c r="C113" s="70"/>
      <c r="D113" s="70"/>
      <c r="F113" s="71"/>
    </row>
    <row r="114" spans="2:6" ht="30.95" hidden="1" customHeight="1" outlineLevel="1" x14ac:dyDescent="0.45">
      <c r="B114" s="62" t="s">
        <v>91</v>
      </c>
      <c r="C114" s="70"/>
      <c r="D114" s="70"/>
      <c r="F114" s="71"/>
    </row>
    <row r="115" spans="2:6" ht="30.95" hidden="1" customHeight="1" outlineLevel="1" x14ac:dyDescent="0.45">
      <c r="B115" s="62" t="s">
        <v>91</v>
      </c>
      <c r="C115" s="70"/>
      <c r="D115" s="70"/>
      <c r="F115" s="71"/>
    </row>
    <row r="116" spans="2:6" ht="30" customHeight="1" collapsed="1" x14ac:dyDescent="0.45">
      <c r="B116" s="6" t="s">
        <v>13</v>
      </c>
      <c r="C116" s="68"/>
      <c r="D116" s="68"/>
      <c r="F116" s="67"/>
    </row>
    <row r="117" spans="2:6" ht="30" hidden="1" customHeight="1" outlineLevel="1" x14ac:dyDescent="0.45">
      <c r="B117" s="62" t="s">
        <v>92</v>
      </c>
      <c r="C117" s="70"/>
      <c r="D117" s="70"/>
      <c r="F117" s="71"/>
    </row>
    <row r="118" spans="2:6" ht="30" hidden="1" customHeight="1" outlineLevel="1" x14ac:dyDescent="0.45">
      <c r="B118" s="62" t="s">
        <v>92</v>
      </c>
      <c r="C118" s="70"/>
      <c r="D118" s="70"/>
      <c r="F118" s="71"/>
    </row>
    <row r="119" spans="2:6" ht="30" hidden="1" customHeight="1" outlineLevel="1" x14ac:dyDescent="0.45">
      <c r="B119" s="62" t="s">
        <v>92</v>
      </c>
      <c r="C119" s="70"/>
      <c r="D119" s="70"/>
      <c r="F119" s="71"/>
    </row>
    <row r="120" spans="2:6" ht="30" hidden="1" customHeight="1" outlineLevel="1" x14ac:dyDescent="0.45">
      <c r="B120" s="62" t="s">
        <v>92</v>
      </c>
      <c r="C120" s="70"/>
      <c r="D120" s="70"/>
      <c r="F120" s="71"/>
    </row>
    <row r="121" spans="2:6" ht="30" customHeight="1" collapsed="1" x14ac:dyDescent="0.45">
      <c r="B121" s="11" t="s">
        <v>14</v>
      </c>
      <c r="C121" s="68"/>
      <c r="D121" s="68"/>
      <c r="F121" s="67"/>
    </row>
    <row r="122" spans="2:6" ht="30" hidden="1" customHeight="1" outlineLevel="1" x14ac:dyDescent="0.45">
      <c r="B122" s="61" t="s">
        <v>93</v>
      </c>
      <c r="C122" s="70"/>
      <c r="D122" s="70"/>
      <c r="F122" s="71"/>
    </row>
    <row r="123" spans="2:6" ht="30" hidden="1" customHeight="1" outlineLevel="1" x14ac:dyDescent="0.45">
      <c r="B123" s="61" t="s">
        <v>93</v>
      </c>
      <c r="C123" s="70"/>
      <c r="D123" s="70"/>
      <c r="F123" s="71"/>
    </row>
    <row r="124" spans="2:6" ht="30" hidden="1" customHeight="1" outlineLevel="1" x14ac:dyDescent="0.45">
      <c r="B124" s="61" t="s">
        <v>93</v>
      </c>
      <c r="C124" s="70"/>
      <c r="D124" s="70"/>
      <c r="F124" s="71"/>
    </row>
    <row r="125" spans="2:6" ht="30" hidden="1" customHeight="1" outlineLevel="1" x14ac:dyDescent="0.45">
      <c r="B125" s="61" t="s">
        <v>93</v>
      </c>
      <c r="C125" s="70"/>
      <c r="D125" s="70"/>
      <c r="F125" s="71"/>
    </row>
    <row r="126" spans="2:6" ht="30" customHeight="1" collapsed="1" x14ac:dyDescent="0.45">
      <c r="B126" s="11" t="s">
        <v>15</v>
      </c>
      <c r="C126" s="68"/>
      <c r="D126" s="68"/>
      <c r="F126" s="67"/>
    </row>
    <row r="127" spans="2:6" ht="30" hidden="1" customHeight="1" outlineLevel="1" x14ac:dyDescent="0.45">
      <c r="B127" s="61" t="s">
        <v>94</v>
      </c>
      <c r="C127" s="70"/>
      <c r="D127" s="70"/>
      <c r="F127" s="71"/>
    </row>
    <row r="128" spans="2:6" ht="30" hidden="1" customHeight="1" outlineLevel="1" x14ac:dyDescent="0.45">
      <c r="B128" s="61" t="s">
        <v>94</v>
      </c>
      <c r="C128" s="70"/>
      <c r="D128" s="70"/>
      <c r="F128" s="71"/>
    </row>
    <row r="129" spans="2:10" ht="30" hidden="1" customHeight="1" outlineLevel="1" x14ac:dyDescent="0.45">
      <c r="B129" s="61" t="s">
        <v>94</v>
      </c>
      <c r="C129" s="70"/>
      <c r="D129" s="70"/>
      <c r="F129" s="71"/>
    </row>
    <row r="130" spans="2:10" ht="30" hidden="1" customHeight="1" outlineLevel="1" x14ac:dyDescent="0.45">
      <c r="B130" s="61" t="s">
        <v>94</v>
      </c>
      <c r="C130" s="70"/>
      <c r="D130" s="70"/>
      <c r="F130" s="71"/>
    </row>
    <row r="131" spans="2:10" ht="30" customHeight="1" collapsed="1" x14ac:dyDescent="0.45">
      <c r="B131" s="11" t="s">
        <v>180</v>
      </c>
      <c r="C131" s="68"/>
      <c r="D131" s="68"/>
      <c r="F131" s="67"/>
    </row>
    <row r="132" spans="2:10" ht="30" hidden="1" customHeight="1" outlineLevel="1" x14ac:dyDescent="0.45">
      <c r="B132" s="61" t="s">
        <v>96</v>
      </c>
      <c r="C132" s="70"/>
      <c r="D132" s="70"/>
      <c r="F132" s="71"/>
    </row>
    <row r="133" spans="2:10" ht="30" hidden="1" customHeight="1" outlineLevel="1" x14ac:dyDescent="0.45">
      <c r="B133" s="61" t="s">
        <v>96</v>
      </c>
      <c r="C133" s="70"/>
      <c r="D133" s="70"/>
      <c r="F133" s="71"/>
    </row>
    <row r="134" spans="2:10" ht="30" hidden="1" customHeight="1" outlineLevel="1" x14ac:dyDescent="0.45">
      <c r="B134" s="61" t="s">
        <v>96</v>
      </c>
      <c r="C134" s="70"/>
      <c r="D134" s="70"/>
      <c r="F134" s="71"/>
    </row>
    <row r="135" spans="2:10" ht="30" hidden="1" customHeight="1" outlineLevel="1" x14ac:dyDescent="0.45">
      <c r="B135" s="61" t="s">
        <v>96</v>
      </c>
      <c r="C135" s="70"/>
      <c r="D135" s="70"/>
      <c r="F135" s="71"/>
    </row>
    <row r="136" spans="2:10" ht="30" customHeight="1" collapsed="1" x14ac:dyDescent="0.45">
      <c r="B136" s="11" t="s">
        <v>179</v>
      </c>
      <c r="C136" s="68"/>
      <c r="D136" s="68"/>
      <c r="E136" s="24"/>
      <c r="F136" s="67"/>
      <c r="H136" s="454" t="str">
        <f>IF(D136&lt;0,"NB! Dersom netto rentekostnad blir negativ skal den regnes den som null","")</f>
        <v/>
      </c>
      <c r="I136" s="454"/>
      <c r="J136" s="454"/>
    </row>
    <row r="137" spans="2:10" ht="30" hidden="1" customHeight="1" outlineLevel="1" x14ac:dyDescent="0.45">
      <c r="B137" s="61" t="s">
        <v>95</v>
      </c>
      <c r="C137" s="70"/>
      <c r="D137" s="70"/>
      <c r="F137" s="71"/>
    </row>
    <row r="138" spans="2:10" ht="30" hidden="1" customHeight="1" outlineLevel="1" x14ac:dyDescent="0.45">
      <c r="B138" s="61" t="s">
        <v>95</v>
      </c>
      <c r="C138" s="70"/>
      <c r="D138" s="70"/>
      <c r="F138" s="71"/>
    </row>
    <row r="139" spans="2:10" ht="30" hidden="1" customHeight="1" outlineLevel="1" x14ac:dyDescent="0.45">
      <c r="B139" s="61" t="s">
        <v>95</v>
      </c>
      <c r="C139" s="70"/>
      <c r="D139" s="70"/>
      <c r="F139" s="71"/>
    </row>
    <row r="140" spans="2:10" ht="30" hidden="1" customHeight="1" outlineLevel="1" x14ac:dyDescent="0.45">
      <c r="B140" s="61" t="s">
        <v>95</v>
      </c>
      <c r="C140" s="70"/>
      <c r="D140" s="70"/>
      <c r="F140" s="71"/>
    </row>
    <row r="141" spans="2:10" s="27" customFormat="1" ht="33" customHeight="1" collapsed="1" x14ac:dyDescent="0.45">
      <c r="B141" s="11" t="s">
        <v>181</v>
      </c>
      <c r="C141" s="68"/>
      <c r="D141" s="68"/>
      <c r="E141" s="24"/>
      <c r="F141" s="67"/>
    </row>
    <row r="142" spans="2:10" s="27" customFormat="1" ht="33" hidden="1" customHeight="1" outlineLevel="1" x14ac:dyDescent="0.45">
      <c r="B142" s="61" t="s">
        <v>324</v>
      </c>
      <c r="C142" s="70"/>
      <c r="D142" s="70"/>
      <c r="E142" s="3"/>
      <c r="F142" s="71"/>
    </row>
    <row r="143" spans="2:10" s="27" customFormat="1" ht="33" hidden="1" customHeight="1" outlineLevel="1" x14ac:dyDescent="0.45">
      <c r="B143" s="61" t="s">
        <v>324</v>
      </c>
      <c r="C143" s="70"/>
      <c r="D143" s="70"/>
      <c r="E143" s="3"/>
      <c r="F143" s="71"/>
    </row>
    <row r="144" spans="2:10" s="27" customFormat="1" ht="33" hidden="1" customHeight="1" outlineLevel="1" x14ac:dyDescent="0.45">
      <c r="B144" s="61" t="s">
        <v>324</v>
      </c>
      <c r="C144" s="70"/>
      <c r="D144" s="70"/>
      <c r="E144" s="3"/>
      <c r="F144" s="71"/>
    </row>
    <row r="145" spans="2:6" s="27" customFormat="1" ht="33" hidden="1" customHeight="1" outlineLevel="1" x14ac:dyDescent="0.45">
      <c r="B145" s="61" t="s">
        <v>324</v>
      </c>
      <c r="C145" s="70"/>
      <c r="D145" s="70"/>
      <c r="E145" s="3"/>
      <c r="F145" s="71"/>
    </row>
    <row r="146" spans="2:6" s="27" customFormat="1" ht="33" customHeight="1" collapsed="1" x14ac:dyDescent="0.45">
      <c r="B146" s="11" t="s">
        <v>182</v>
      </c>
      <c r="C146" s="68"/>
      <c r="D146" s="68"/>
      <c r="E146" s="24"/>
      <c r="F146" s="67"/>
    </row>
    <row r="147" spans="2:6" s="27" customFormat="1" ht="33" hidden="1" customHeight="1" outlineLevel="1" x14ac:dyDescent="0.45">
      <c r="B147" s="61" t="s">
        <v>325</v>
      </c>
      <c r="C147" s="70"/>
      <c r="D147" s="70"/>
      <c r="E147" s="3"/>
      <c r="F147" s="71"/>
    </row>
    <row r="148" spans="2:6" s="27" customFormat="1" ht="33" hidden="1" customHeight="1" outlineLevel="1" x14ac:dyDescent="0.45">
      <c r="B148" s="61" t="s">
        <v>325</v>
      </c>
      <c r="C148" s="70"/>
      <c r="D148" s="70"/>
      <c r="E148" s="3"/>
      <c r="F148" s="71"/>
    </row>
    <row r="149" spans="2:6" s="27" customFormat="1" ht="33" hidden="1" customHeight="1" outlineLevel="1" x14ac:dyDescent="0.45">
      <c r="B149" s="61" t="s">
        <v>325</v>
      </c>
      <c r="C149" s="70"/>
      <c r="D149" s="70"/>
      <c r="E149" s="3"/>
      <c r="F149" s="71"/>
    </row>
    <row r="150" spans="2:6" s="27" customFormat="1" ht="33" hidden="1" customHeight="1" outlineLevel="1" x14ac:dyDescent="0.45">
      <c r="B150" s="61" t="s">
        <v>325</v>
      </c>
      <c r="C150" s="70"/>
      <c r="D150" s="70"/>
      <c r="E150" s="3"/>
      <c r="F150" s="71"/>
    </row>
    <row r="151" spans="2:6" ht="30" customHeight="1" collapsed="1" x14ac:dyDescent="0.45">
      <c r="B151" s="11" t="s">
        <v>364</v>
      </c>
      <c r="C151" s="68"/>
      <c r="D151" s="68"/>
      <c r="E151" s="24"/>
      <c r="F151" s="67"/>
    </row>
    <row r="152" spans="2:6" ht="30" hidden="1" customHeight="1" outlineLevel="1" x14ac:dyDescent="0.45">
      <c r="B152" s="61" t="s">
        <v>363</v>
      </c>
      <c r="C152" s="70"/>
      <c r="D152" s="70"/>
      <c r="F152" s="71"/>
    </row>
    <row r="153" spans="2:6" ht="30" hidden="1" customHeight="1" outlineLevel="1" x14ac:dyDescent="0.45">
      <c r="B153" s="61" t="s">
        <v>363</v>
      </c>
      <c r="C153" s="70"/>
      <c r="D153" s="70"/>
      <c r="F153" s="71"/>
    </row>
    <row r="154" spans="2:6" ht="30" hidden="1" customHeight="1" outlineLevel="1" x14ac:dyDescent="0.45">
      <c r="B154" s="61" t="s">
        <v>363</v>
      </c>
      <c r="C154" s="70"/>
      <c r="D154" s="70"/>
      <c r="F154" s="71"/>
    </row>
    <row r="155" spans="2:6" ht="30" hidden="1" customHeight="1" outlineLevel="1" x14ac:dyDescent="0.45">
      <c r="B155" s="61" t="s">
        <v>363</v>
      </c>
      <c r="C155" s="70"/>
      <c r="D155" s="70"/>
      <c r="F155" s="71"/>
    </row>
    <row r="156" spans="2:6" collapsed="1" x14ac:dyDescent="0.45">
      <c r="B156" s="8"/>
      <c r="C156" s="8"/>
    </row>
    <row r="157" spans="2:6" ht="33" customHeight="1" x14ac:dyDescent="0.45">
      <c r="B157" s="167" t="s">
        <v>105</v>
      </c>
      <c r="C157" s="164"/>
      <c r="D157" s="176">
        <f>D81+D86+D91+D96+D101+D106+D111+D116+D121+D126+D131+D136+D141+D146+D151</f>
        <v>0</v>
      </c>
    </row>
    <row r="158" spans="2:6" ht="26.25" customHeight="1" x14ac:dyDescent="0.45">
      <c r="B158" s="50"/>
      <c r="C158" s="50"/>
      <c r="D158" s="361"/>
      <c r="E158" s="5"/>
      <c r="F158" s="4"/>
    </row>
    <row r="159" spans="2:6" ht="19.5" customHeight="1" x14ac:dyDescent="0.45"/>
    <row r="160" spans="2:6" ht="19.5" customHeight="1" x14ac:dyDescent="0.55000000000000004">
      <c r="B160" s="20" t="s">
        <v>347</v>
      </c>
    </row>
    <row r="161" spans="2:6" ht="18" customHeight="1" x14ac:dyDescent="0.45">
      <c r="B161" s="192"/>
    </row>
    <row r="162" spans="2:6" ht="47.25" customHeight="1" x14ac:dyDescent="0.45">
      <c r="B162" s="459" t="s">
        <v>299</v>
      </c>
      <c r="C162" s="460"/>
      <c r="D162" s="461"/>
    </row>
    <row r="163" spans="2:6" ht="12.75" customHeight="1" x14ac:dyDescent="0.45">
      <c r="B163" s="192"/>
    </row>
    <row r="164" spans="2:6" ht="35.35" customHeight="1" x14ac:dyDescent="0.45">
      <c r="B164" s="457" t="s">
        <v>346</v>
      </c>
      <c r="C164" s="452"/>
      <c r="D164" s="274"/>
      <c r="F164" s="419" t="str">
        <f>IF(D25="","",IF(D175=0,"",IF(OR(D25="November 2021",D25="Februar 2022"),"NB! Foretaket kan ikke søke om erstatning for tapt varelager i valgt tilskuddsmåned (november 2021 eller februar 2022)","")))</f>
        <v/>
      </c>
    </row>
    <row r="165" spans="2:6" ht="35.35" customHeight="1" x14ac:dyDescent="0.45">
      <c r="B165" s="457" t="str">
        <f>IF(D164="Nei","Ikke relevant","Er foretaket pålagt full skjenkestopp, eller å holde stengt iht covid-19 forskriften, eller tilsvarende kommunale forskrifter?")</f>
        <v>Er foretaket pålagt full skjenkestopp, eller å holde stengt iht covid-19 forskriften, eller tilsvarende kommunale forskrifter?</v>
      </c>
      <c r="C165" s="457"/>
      <c r="D165" s="274"/>
      <c r="F165" s="52" t="str">
        <f>IF(D165="Nei","Foretaket kan ikke søke om kompensasjon for tapt varelager","")</f>
        <v/>
      </c>
    </row>
    <row r="166" spans="2:6" ht="35.35" customHeight="1" x14ac:dyDescent="0.45">
      <c r="B166" s="457" t="str">
        <f>IF(D164="Nei","Ikke relavant","Er varene (som søkes kompensert) ferskvare som næringsmidler, andre bederverlige varer, 
blomster eller andre planter?")</f>
        <v>Er varene (som søkes kompensert) ferskvare som næringsmidler, andre bederverlige varer, 
blomster eller andre planter?</v>
      </c>
      <c r="C166" s="457"/>
      <c r="D166" s="274"/>
      <c r="F166" s="52" t="str">
        <f t="shared" ref="F166:F168" si="2">IF(D166="Nei","Foretaket kan ikke søke om kompensasjon for tapt varelager","")</f>
        <v/>
      </c>
    </row>
    <row r="167" spans="2:6" ht="35.25" customHeight="1" x14ac:dyDescent="0.45">
      <c r="B167" s="6" t="str">
        <f>IF(D164="Nei","Ikke relevant","Ble varene bestilt før pålegg om skjenkestopp og/eller å holde stengt?")</f>
        <v>Ble varene bestilt før pålegg om skjenkestopp og/eller å holde stengt?</v>
      </c>
      <c r="C167" s="27"/>
      <c r="D167" s="382"/>
      <c r="F167" s="52" t="str">
        <f t="shared" si="2"/>
        <v/>
      </c>
    </row>
    <row r="168" spans="2:6" ht="35.35" customHeight="1" x14ac:dyDescent="0.45">
      <c r="B168" s="458" t="str">
        <f>IF(D164="Nei","Ikke relevant","Går varene ut på dato, eller forringes slik at de ikke holder salgbar kvalitet, i løpet av den nedstengte perioden, eller innen 14 dager etter opphør av skjenkestopp og/eller stenging?")</f>
        <v>Går varene ut på dato, eller forringes slik at de ikke holder salgbar kvalitet, i løpet av den nedstengte perioden, eller innen 14 dager etter opphør av skjenkestopp og/eller stenging?</v>
      </c>
      <c r="C168" s="458"/>
      <c r="D168" s="274"/>
      <c r="F168" s="52" t="str">
        <f t="shared" si="2"/>
        <v/>
      </c>
    </row>
    <row r="169" spans="2:6" ht="19.5" customHeight="1" x14ac:dyDescent="0.45">
      <c r="D169" s="200"/>
    </row>
    <row r="170" spans="2:6" ht="25.5" customHeight="1" x14ac:dyDescent="0.45">
      <c r="B170" s="6" t="str">
        <f>IF(D164="Nei","Ikke relevant","Oppgi varelagerets anskaffelseskostnad eksklusive særavgifter og fradragsberettiget mva")</f>
        <v>Oppgi varelagerets anskaffelseskostnad eksklusive særavgifter og fradragsberettiget mva</v>
      </c>
      <c r="C170" s="27"/>
      <c r="D170" s="193"/>
      <c r="F170" s="67"/>
    </row>
    <row r="171" spans="2:6" ht="15.75" customHeight="1" x14ac:dyDescent="0.45">
      <c r="B171" s="6"/>
      <c r="C171" s="27"/>
      <c r="D171" s="201"/>
    </row>
    <row r="172" spans="2:6" ht="30.75" customHeight="1" x14ac:dyDescent="0.45">
      <c r="B172" s="458" t="str">
        <f>IF(D164="Nei","Ikke relevant","Har foretaket allerede mottatt erstatning for dette varelageret gjennom forsikringsordning
 eller andre kilder?")</f>
        <v>Har foretaket allerede mottatt erstatning for dette varelageret gjennom forsikringsordning
 eller andre kilder?</v>
      </c>
      <c r="C172" s="458"/>
      <c r="D172" s="274"/>
    </row>
    <row r="173" spans="2:6" ht="30" customHeight="1" x14ac:dyDescent="0.45">
      <c r="B173" s="6" t="str">
        <f>IF(OR(D164="Nei",D172="Nei"),"Ikke relevant","Oppi allerede mottatt erstatningsbeløp")</f>
        <v>Oppi allerede mottatt erstatningsbeløp</v>
      </c>
      <c r="C173" s="27"/>
      <c r="D173" s="193">
        <v>0</v>
      </c>
      <c r="F173" s="67"/>
    </row>
    <row r="174" spans="2:6" ht="19.5" customHeight="1" x14ac:dyDescent="0.45">
      <c r="D174" s="200"/>
    </row>
    <row r="175" spans="2:6" ht="30.75" customHeight="1" x14ac:dyDescent="0.45">
      <c r="B175" s="168" t="s">
        <v>252</v>
      </c>
      <c r="C175" s="255"/>
      <c r="D175" s="198">
        <f>IF(D164="Ja",D170-D173,0)</f>
        <v>0</v>
      </c>
    </row>
    <row r="176" spans="2:6" ht="30.75" customHeight="1" x14ac:dyDescent="0.45">
      <c r="B176" s="256" t="s">
        <v>349</v>
      </c>
      <c r="C176" s="175"/>
      <c r="D176" s="257">
        <f>IF(D175&gt;D45,D45,D175)</f>
        <v>0</v>
      </c>
      <c r="F176" s="419"/>
    </row>
    <row r="177" spans="1:8" ht="19.5" customHeight="1" x14ac:dyDescent="0.45">
      <c r="B177" s="4"/>
      <c r="C177" s="4"/>
      <c r="D177" s="5"/>
      <c r="E177" s="5"/>
      <c r="F177" s="4"/>
    </row>
    <row r="178" spans="1:8" ht="13.5" customHeight="1" x14ac:dyDescent="0.45">
      <c r="B178" s="88"/>
      <c r="C178" s="88"/>
      <c r="D178" s="33"/>
    </row>
    <row r="179" spans="1:8" ht="24" customHeight="1" x14ac:dyDescent="0.55000000000000004">
      <c r="B179" s="20" t="s">
        <v>139</v>
      </c>
      <c r="C179" s="9"/>
      <c r="D179" s="1"/>
      <c r="F179" s="26"/>
    </row>
    <row r="180" spans="1:8" ht="15" customHeight="1" x14ac:dyDescent="0.55000000000000004">
      <c r="B180" s="20"/>
      <c r="C180" s="9"/>
      <c r="D180" s="15"/>
      <c r="F180" s="26"/>
    </row>
    <row r="181" spans="1:8" ht="26.85" customHeight="1" x14ac:dyDescent="0.45">
      <c r="B181" s="6" t="s">
        <v>29</v>
      </c>
      <c r="C181" s="27"/>
      <c r="D181" s="162">
        <f>IF(OR(D42=0,D157=0),0,(D44-0.3)*(D157)*D29)</f>
        <v>0</v>
      </c>
      <c r="E181" s="24"/>
      <c r="F181" s="51"/>
    </row>
    <row r="182" spans="1:8" ht="26.85" customHeight="1" x14ac:dyDescent="0.45">
      <c r="B182" s="6" t="s">
        <v>326</v>
      </c>
      <c r="C182" s="27"/>
      <c r="D182" s="162">
        <f>(IF(D45=0,0,D45))</f>
        <v>0</v>
      </c>
      <c r="E182" s="24"/>
      <c r="F182" s="183" t="str">
        <f>(IF(D182&lt;D181,"Kompensasjon begrenses til omsetningsreduksjon målt i kr",""))</f>
        <v/>
      </c>
    </row>
    <row r="183" spans="1:8" ht="26.85" customHeight="1" x14ac:dyDescent="0.45">
      <c r="B183" s="6" t="s">
        <v>327</v>
      </c>
      <c r="C183" s="27"/>
      <c r="D183" s="162">
        <f>IF(D74=0,0,D74)</f>
        <v>0</v>
      </c>
      <c r="E183" s="24"/>
      <c r="F183" s="183" t="str">
        <f>IF(D183&lt;D181,"Kompensasjon begrenses av driftsresultatet målt i kroner","")</f>
        <v/>
      </c>
    </row>
    <row r="184" spans="1:8" ht="26.85" customHeight="1" x14ac:dyDescent="0.45">
      <c r="B184" s="6" t="s">
        <v>328</v>
      </c>
      <c r="C184" s="27"/>
      <c r="D184" s="162">
        <f>IF((D73*-1-D176)*D55&gt;0,(D73*-1-D176)*D55,0)</f>
        <v>0</v>
      </c>
      <c r="E184" s="24"/>
      <c r="F184" s="183" t="str">
        <f>IF(D170="","",IF(D184&lt;D181,"Kompensasjon begrenses til 90 prosent av differansen mellom driftsresultat og verdien av tapt varelager",""))</f>
        <v/>
      </c>
    </row>
    <row r="185" spans="1:8" ht="26.85" customHeight="1" x14ac:dyDescent="0.45">
      <c r="B185" s="6" t="s">
        <v>329</v>
      </c>
      <c r="C185" s="27"/>
      <c r="D185" s="162">
        <f>IF(D25="",0,IF(OR(D25="November 2021",D25="februar 2022"),4000000,7500000))</f>
        <v>0</v>
      </c>
      <c r="E185" s="24"/>
      <c r="F185" s="183" t="str">
        <f>IF(D185=0,"",IF(D187=D185,"Kompensasjon begrenses av maksimalbeløp",""))</f>
        <v/>
      </c>
    </row>
    <row r="186" spans="1:8" ht="10.25" customHeight="1" x14ac:dyDescent="0.45">
      <c r="B186" s="6"/>
      <c r="C186" s="27"/>
      <c r="D186" s="162"/>
      <c r="E186" s="24"/>
      <c r="F186" s="183"/>
    </row>
    <row r="187" spans="1:8" ht="32.75" customHeight="1" x14ac:dyDescent="0.45">
      <c r="B187" s="455" t="s">
        <v>171</v>
      </c>
      <c r="C187" s="456"/>
      <c r="D187" s="359">
        <f>MINA(D181:D185)</f>
        <v>0</v>
      </c>
      <c r="E187" s="24"/>
      <c r="F187" s="185" t="str">
        <f>IF(AND(F182="",F183="",F184="",F185=""),"",_xlfn.XLOOKUP(D187,D181:D185,F181:F185))</f>
        <v/>
      </c>
      <c r="G187" s="34"/>
      <c r="H187" s="34"/>
    </row>
    <row r="188" spans="1:8" ht="32.75" customHeight="1" x14ac:dyDescent="0.45">
      <c r="A188" s="12"/>
      <c r="B188" s="47"/>
      <c r="C188" s="47"/>
      <c r="D188" s="48"/>
      <c r="E188" s="5"/>
      <c r="F188" s="4"/>
    </row>
    <row r="189" spans="1:8" ht="18" customHeight="1" x14ac:dyDescent="0.45">
      <c r="A189" s="12"/>
      <c r="B189" s="29"/>
      <c r="C189" s="29"/>
      <c r="D189" s="30"/>
      <c r="E189" s="13"/>
    </row>
    <row r="190" spans="1:8" ht="23.25" customHeight="1" x14ac:dyDescent="0.55000000000000004">
      <c r="B190" s="20" t="s">
        <v>356</v>
      </c>
    </row>
    <row r="191" spans="1:8" x14ac:dyDescent="0.45">
      <c r="D191" s="37"/>
    </row>
    <row r="192" spans="1:8" ht="20.65" customHeight="1" x14ac:dyDescent="0.45">
      <c r="B192" s="76"/>
      <c r="C192" s="79"/>
      <c r="D192" s="80"/>
      <c r="E192" s="24"/>
    </row>
    <row r="193" spans="2:7" ht="35.25" customHeight="1" x14ac:dyDescent="0.45">
      <c r="B193" s="448" t="s">
        <v>102</v>
      </c>
      <c r="C193" s="448"/>
      <c r="D193" s="65"/>
      <c r="E193" s="24"/>
      <c r="F193" s="67"/>
    </row>
    <row r="194" spans="2:7" ht="40.15" customHeight="1" x14ac:dyDescent="0.45">
      <c r="B194" s="448" t="str">
        <f>IF(D193="Ja","Angi hvor mye foretaket har mottatt i erstatning",IF(D193="Nei, men planlegger å søke","Merk at eventuelle fremtidige erstatninger skal komme til fratrekk i tilskuddet, og dersom tilskuddet utbetales før evt. forsikringssum, gir det grunnlag for tilbakebetaling",IF(D193="Nei, og kommer ikke til å søke","Ikke relevant","Eventuelle erstatningsoppgjør skal komme til fratrekk av tilskuddet")))</f>
        <v>Eventuelle erstatningsoppgjør skal komme til fratrekk av tilskuddet</v>
      </c>
      <c r="C194" s="452"/>
      <c r="D194" s="193"/>
      <c r="E194" s="24"/>
    </row>
    <row r="195" spans="2:7" ht="10.35" customHeight="1" thickBot="1" x14ac:dyDescent="0.5">
      <c r="B195" s="81"/>
      <c r="C195" s="81"/>
      <c r="D195" s="82"/>
      <c r="E195" s="24"/>
      <c r="F195" s="42"/>
    </row>
    <row r="196" spans="2:7" ht="35.65" customHeight="1" thickBot="1" x14ac:dyDescent="0.5">
      <c r="B196" s="174" t="s">
        <v>348</v>
      </c>
      <c r="C196" s="83"/>
      <c r="D196" s="161">
        <f>IF(AND(D176=0,D187&lt;=0),0,D176+D187-D194)</f>
        <v>0</v>
      </c>
      <c r="E196" s="24"/>
      <c r="F196" s="42" t="str">
        <f>IF(D196=0,"",IF(D196&lt;5000,"Tilskudd under 5 000 kr vil ikke bli utbetalt",""))</f>
        <v/>
      </c>
    </row>
    <row r="197" spans="2:7" ht="19.5" customHeight="1" x14ac:dyDescent="0.45">
      <c r="B197" s="4"/>
      <c r="C197" s="4"/>
      <c r="D197" s="5"/>
      <c r="E197" s="5"/>
      <c r="F197" s="4"/>
      <c r="G197" s="4"/>
    </row>
    <row r="200" spans="2:7" ht="18" x14ac:dyDescent="0.55000000000000004">
      <c r="B200" s="20" t="s">
        <v>357</v>
      </c>
    </row>
    <row r="201" spans="2:7" ht="19.5" customHeight="1" x14ac:dyDescent="0.45">
      <c r="B201" s="12"/>
      <c r="C201" s="12"/>
      <c r="D201" s="13"/>
      <c r="E201" s="13"/>
      <c r="F201" s="12"/>
    </row>
    <row r="202" spans="2:7" x14ac:dyDescent="0.45">
      <c r="B202" s="16" t="s">
        <v>32</v>
      </c>
    </row>
    <row r="203" spans="2:7" x14ac:dyDescent="0.45">
      <c r="B203" s="16" t="s">
        <v>33</v>
      </c>
    </row>
    <row r="204" spans="2:7" ht="8.25" customHeight="1" x14ac:dyDescent="0.45">
      <c r="B204" s="16"/>
    </row>
    <row r="205" spans="2:7" ht="30.75" customHeight="1" x14ac:dyDescent="0.45">
      <c r="B205" s="6" t="s">
        <v>30</v>
      </c>
      <c r="C205" s="27"/>
      <c r="D205" s="193"/>
      <c r="F205" s="67"/>
    </row>
    <row r="206" spans="2:7" ht="30.75" customHeight="1" x14ac:dyDescent="0.45">
      <c r="B206" s="6" t="s">
        <v>150</v>
      </c>
      <c r="C206" s="27"/>
      <c r="D206" s="160">
        <f>IF(D205&gt;12500,10000,D205*0.8)</f>
        <v>0</v>
      </c>
      <c r="F206" s="360" t="str">
        <f>IF(D205&gt;12500,"Refusjon begrenses til maksbeløpet på 10 000 kr per bekreftelse","")</f>
        <v/>
      </c>
    </row>
    <row r="207" spans="2:7" x14ac:dyDescent="0.45">
      <c r="B207" s="64"/>
      <c r="C207" s="27"/>
      <c r="D207" s="24"/>
      <c r="F207" s="12"/>
    </row>
    <row r="208" spans="2:7" ht="34.5" customHeight="1" x14ac:dyDescent="0.45">
      <c r="B208" s="175" t="s">
        <v>298</v>
      </c>
      <c r="C208" s="53"/>
      <c r="D208" s="194">
        <f>IF(D205&gt;12500,D196+10000,(D205*0.8)+D196)</f>
        <v>0</v>
      </c>
      <c r="E208" s="5"/>
    </row>
    <row r="210" spans="2:2" ht="24.75" customHeight="1" x14ac:dyDescent="0.45">
      <c r="B210" s="418" t="str">
        <f>IF(D208&lt;&gt;0,"NB! Husk at foretak som er berettiget tilskudd på søknadstidspunktet kan få tilbakebetalingsplikt dersom foretaket foretar utdelinger eller oppnår overskudd over 50 000 kroner i regnskapsåret.","")</f>
        <v/>
      </c>
    </row>
  </sheetData>
  <sheetProtection sheet="1" formatCells="0" formatColumns="0" formatRows="0" insertColumns="0" insertRows="0" selectLockedCells="1"/>
  <mergeCells count="32">
    <mergeCell ref="B193:C193"/>
    <mergeCell ref="B194:C194"/>
    <mergeCell ref="B10:C10"/>
    <mergeCell ref="H136:J136"/>
    <mergeCell ref="B187:C187"/>
    <mergeCell ref="B165:C165"/>
    <mergeCell ref="B166:C166"/>
    <mergeCell ref="B168:C168"/>
    <mergeCell ref="B172:C172"/>
    <mergeCell ref="B162:D162"/>
    <mergeCell ref="B164:C164"/>
    <mergeCell ref="B39:C39"/>
    <mergeCell ref="B40:C40"/>
    <mergeCell ref="B27:C27"/>
    <mergeCell ref="B26:C26"/>
    <mergeCell ref="B29:C29"/>
    <mergeCell ref="C6:D6"/>
    <mergeCell ref="B16:C16"/>
    <mergeCell ref="B18:C18"/>
    <mergeCell ref="B19:C19"/>
    <mergeCell ref="B14:C14"/>
    <mergeCell ref="B15:C15"/>
    <mergeCell ref="B12:C12"/>
    <mergeCell ref="B30:C30"/>
    <mergeCell ref="B20:C20"/>
    <mergeCell ref="B68:C68"/>
    <mergeCell ref="B69:C69"/>
    <mergeCell ref="B70:C70"/>
    <mergeCell ref="B61:C61"/>
    <mergeCell ref="B62:C62"/>
    <mergeCell ref="B66:C66"/>
    <mergeCell ref="B67:C67"/>
  </mergeCells>
  <phoneticPr fontId="13" type="noConversion"/>
  <conditionalFormatting sqref="D40:D41 F37 F40 D37">
    <cfRule type="expression" dxfId="8" priority="71">
      <formula>$B37&lt;&gt;""</formula>
    </cfRule>
    <cfRule type="expression" dxfId="7" priority="72">
      <formula>$B37&lt;&gt;""</formula>
    </cfRule>
  </conditionalFormatting>
  <conditionalFormatting sqref="F50">
    <cfRule type="expression" dxfId="6" priority="1">
      <formula>$B50&lt;&gt;""</formula>
    </cfRule>
    <cfRule type="expression" dxfId="5" priority="2">
      <formula>$B50&lt;&gt;""</formula>
    </cfRule>
  </conditionalFormatting>
  <printOptions horizontalCentered="1" verticalCentered="1"/>
  <pageMargins left="0.23622047244094491" right="0.23622047244094491" top="0.35433070866141736" bottom="0.35433070866141736" header="0.31496062992125984" footer="0.31496062992125984"/>
  <pageSetup paperSize="9" orientation="landscape" r:id="rId1"/>
  <ignoredErrors>
    <ignoredError sqref="F16" formula="1"/>
  </ignoredErrors>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06E67281-8DE6-48DB-A378-0994FE996523}">
          <x14:formula1>
            <xm:f>Lister!$B$2:$B$5</xm:f>
          </x14:formula1>
          <xm:sqref>D25</xm:sqref>
        </x14:dataValidation>
        <x14:dataValidation type="list" allowBlank="1" showInputMessage="1" showErrorMessage="1" xr:uid="{2DEFA273-F6A2-4069-8711-0D8A154B76B3}">
          <x14:formula1>
            <xm:f>Lister!$A$2:$A$3</xm:f>
          </x14:formula1>
          <xm:sqref>D27:D28 D39 D57:D58 D25 D14:D18</xm:sqref>
        </x14:dataValidation>
        <x14:dataValidation type="list" allowBlank="1" showInputMessage="1" showErrorMessage="1" xr:uid="{680BD8EE-B8C7-402B-99AF-64D39687565C}">
          <x14:formula1>
            <xm:f>Lister!$O$1:$O$3</xm:f>
          </x14:formula1>
          <xm:sqref>D19</xm:sqref>
        </x14:dataValidation>
        <x14:dataValidation type="list" allowBlank="1" showInputMessage="1" showErrorMessage="1" xr:uid="{FF047382-75EE-4077-BA66-7346857E8040}">
          <x14:formula1>
            <xm:f>Lister!$P$1:$P$3</xm:f>
          </x14:formula1>
          <xm:sqref>D12</xm:sqref>
        </x14:dataValidation>
        <x14:dataValidation type="list" allowBlank="1" showInputMessage="1" showErrorMessage="1" xr:uid="{77704496-CEF4-4903-8994-90A0BA885ACA}">
          <x14:formula1>
            <xm:f>Lister!$M$1:$M$2</xm:f>
          </x14:formula1>
          <xm:sqref>D26 D164:D168 D172 D10:D11 D13</xm:sqref>
        </x14:dataValidation>
        <x14:dataValidation type="list" allowBlank="1" showInputMessage="1" showErrorMessage="1" xr:uid="{CC2B9E8F-B8D1-4654-830F-D750E1C76ACA}">
          <x14:formula1>
            <xm:f>Lister!$T$1:$T$3</xm:f>
          </x14:formula1>
          <xm:sqref>D193</xm:sqref>
        </x14:dataValidation>
        <x14:dataValidation type="list" allowBlank="1" showInputMessage="1" showErrorMessage="1" xr:uid="{F484E2BF-DAE6-498A-B923-21D6DA2EBA28}">
          <x14:formula1>
            <xm:f>Lister!$AB$2:$AB$4</xm:f>
          </x14:formula1>
          <xm:sqref>D20</xm:sqref>
        </x14:dataValidation>
      </x14:dataValidations>
    </ext>
    <ext xmlns:x15="http://schemas.microsoft.com/office/spreadsheetml/2010/11/main" uri="{F7C9EE02-42E1-4005-9D12-6889AFFD525C}">
      <x15:webExtensions xmlns:xm="http://schemas.microsoft.com/office/excel/2006/main">
        <x15:webExtension appRef="{2DD268B1-92F6-490C-AAA6-0921054AAB1C}">
          <xm:f>Beregningsmodell!1:1048576</xm:f>
        </x15:webExtension>
      </x15:webExtens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EC776-ADCF-4AF5-83AE-7D993572613A}">
  <dimension ref="B2:F16"/>
  <sheetViews>
    <sheetView showGridLines="0" workbookViewId="0">
      <selection activeCell="D20" sqref="D20"/>
    </sheetView>
  </sheetViews>
  <sheetFormatPr baseColWidth="10" defaultRowHeight="14.25" x14ac:dyDescent="0.45"/>
  <cols>
    <col min="2" max="2" width="21" customWidth="1"/>
    <col min="3" max="4" width="21" style="91" customWidth="1"/>
    <col min="5" max="5" width="30.86328125" style="91" bestFit="1" customWidth="1"/>
    <col min="6" max="6" width="11.265625" style="91" customWidth="1"/>
  </cols>
  <sheetData>
    <row r="2" spans="2:6" ht="21" x14ac:dyDescent="0.65">
      <c r="B2" s="400" t="s">
        <v>322</v>
      </c>
    </row>
    <row r="3" spans="2:6" x14ac:dyDescent="0.45">
      <c r="B3" s="262" t="s">
        <v>323</v>
      </c>
    </row>
    <row r="5" spans="2:6" x14ac:dyDescent="0.45">
      <c r="B5" s="397" t="s">
        <v>311</v>
      </c>
      <c r="C5" s="398" t="s">
        <v>312</v>
      </c>
      <c r="D5" s="398" t="s">
        <v>313</v>
      </c>
      <c r="E5" s="398" t="s">
        <v>314</v>
      </c>
      <c r="F5" s="399" t="s">
        <v>315</v>
      </c>
    </row>
    <row r="6" spans="2:6" ht="20.45" customHeight="1" x14ac:dyDescent="0.45">
      <c r="B6" s="401" t="s">
        <v>316</v>
      </c>
      <c r="C6" s="402">
        <v>150</v>
      </c>
      <c r="D6" s="402">
        <v>20</v>
      </c>
      <c r="E6" s="402" t="s">
        <v>317</v>
      </c>
      <c r="F6" s="409">
        <f>C6*D6</f>
        <v>3000</v>
      </c>
    </row>
    <row r="7" spans="2:6" ht="20.45" customHeight="1" x14ac:dyDescent="0.45">
      <c r="B7" s="403" t="s">
        <v>318</v>
      </c>
      <c r="C7" s="404">
        <v>30</v>
      </c>
      <c r="D7" s="404">
        <v>250</v>
      </c>
      <c r="E7" s="404" t="s">
        <v>319</v>
      </c>
      <c r="F7" s="410">
        <f>C7*D7</f>
        <v>7500</v>
      </c>
    </row>
    <row r="8" spans="2:6" ht="20.45" customHeight="1" x14ac:dyDescent="0.45">
      <c r="B8" s="403" t="s">
        <v>320</v>
      </c>
      <c r="C8" s="404"/>
      <c r="D8" s="404"/>
      <c r="E8" s="404"/>
      <c r="F8" s="410">
        <f t="shared" ref="F8:F14" si="0">C8*D8</f>
        <v>0</v>
      </c>
    </row>
    <row r="9" spans="2:6" ht="20.45" customHeight="1" x14ac:dyDescent="0.45">
      <c r="B9" s="403" t="s">
        <v>320</v>
      </c>
      <c r="C9" s="404"/>
      <c r="D9" s="404"/>
      <c r="E9" s="404"/>
      <c r="F9" s="410">
        <f t="shared" si="0"/>
        <v>0</v>
      </c>
    </row>
    <row r="10" spans="2:6" ht="20.45" customHeight="1" x14ac:dyDescent="0.45">
      <c r="B10" s="403" t="s">
        <v>320</v>
      </c>
      <c r="C10" s="404"/>
      <c r="D10" s="404"/>
      <c r="E10" s="404"/>
      <c r="F10" s="410">
        <f t="shared" si="0"/>
        <v>0</v>
      </c>
    </row>
    <row r="11" spans="2:6" ht="20.45" customHeight="1" x14ac:dyDescent="0.45">
      <c r="B11" s="403" t="s">
        <v>320</v>
      </c>
      <c r="C11" s="404"/>
      <c r="D11" s="404"/>
      <c r="E11" s="404"/>
      <c r="F11" s="410">
        <f t="shared" si="0"/>
        <v>0</v>
      </c>
    </row>
    <row r="12" spans="2:6" ht="20.45" customHeight="1" x14ac:dyDescent="0.45">
      <c r="B12" s="403" t="s">
        <v>320</v>
      </c>
      <c r="C12" s="404"/>
      <c r="D12" s="404"/>
      <c r="E12" s="404"/>
      <c r="F12" s="410">
        <f t="shared" si="0"/>
        <v>0</v>
      </c>
    </row>
    <row r="13" spans="2:6" ht="20.45" customHeight="1" x14ac:dyDescent="0.45">
      <c r="B13" s="403" t="s">
        <v>320</v>
      </c>
      <c r="C13" s="404"/>
      <c r="D13" s="404"/>
      <c r="E13" s="404"/>
      <c r="F13" s="410">
        <f t="shared" si="0"/>
        <v>0</v>
      </c>
    </row>
    <row r="14" spans="2:6" ht="20.45" customHeight="1" thickBot="1" x14ac:dyDescent="0.5">
      <c r="B14" s="405" t="s">
        <v>320</v>
      </c>
      <c r="C14" s="406"/>
      <c r="D14" s="406"/>
      <c r="E14" s="406"/>
      <c r="F14" s="411">
        <f t="shared" si="0"/>
        <v>0</v>
      </c>
    </row>
    <row r="15" spans="2:6" ht="30" customHeight="1" thickBot="1" x14ac:dyDescent="0.5">
      <c r="B15" s="407" t="s">
        <v>321</v>
      </c>
      <c r="C15" s="408"/>
      <c r="D15" s="408"/>
      <c r="E15" s="408"/>
      <c r="F15" s="412">
        <f>SUM(F6:F14)</f>
        <v>10500</v>
      </c>
    </row>
    <row r="16" spans="2:6" ht="14.65" thickTop="1" x14ac:dyDescent="0.45"/>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934D8-DCFB-44C6-A721-A12A78B9683A}">
  <dimension ref="A1:K262"/>
  <sheetViews>
    <sheetView showGridLines="0" zoomScaleNormal="100" workbookViewId="0">
      <pane ySplit="5" topLeftCell="A6" activePane="bottomLeft" state="frozen"/>
      <selection pane="bottomLeft" activeCell="D8" sqref="D8"/>
    </sheetView>
  </sheetViews>
  <sheetFormatPr baseColWidth="10" defaultColWidth="10.73046875" defaultRowHeight="14.25" x14ac:dyDescent="0.45"/>
  <cols>
    <col min="1" max="1" width="3.265625" style="1" customWidth="1"/>
    <col min="2" max="2" width="48.86328125" style="1" customWidth="1"/>
    <col min="3" max="3" width="28.73046875" style="1" customWidth="1"/>
    <col min="4" max="4" width="35.73046875" style="3" customWidth="1"/>
    <col min="5" max="5" width="4.1328125" style="3" customWidth="1"/>
    <col min="6" max="6" width="65.1328125" style="1" customWidth="1"/>
    <col min="7" max="7" width="9.86328125" style="18" customWidth="1"/>
    <col min="8" max="8" width="2" style="1" customWidth="1"/>
    <col min="9" max="9" width="45.1328125" style="17" customWidth="1"/>
    <col min="10" max="10" width="12.73046875" style="1" customWidth="1"/>
    <col min="11" max="11" width="13" style="1" customWidth="1"/>
    <col min="12" max="16384" width="10.73046875" style="1"/>
  </cols>
  <sheetData>
    <row r="1" spans="2:9" ht="61.15" customHeight="1" x14ac:dyDescent="0.45"/>
    <row r="2" spans="2:9" ht="23.25" x14ac:dyDescent="0.7">
      <c r="B2" s="21" t="s">
        <v>35</v>
      </c>
      <c r="C2" s="14"/>
    </row>
    <row r="3" spans="2:9" ht="21" customHeight="1" x14ac:dyDescent="0.45">
      <c r="B3"/>
    </row>
    <row r="4" spans="2:9" ht="8.4499999999999993" customHeight="1" x14ac:dyDescent="0.45">
      <c r="B4" s="31"/>
    </row>
    <row r="5" spans="2:9" ht="24.75" customHeight="1" x14ac:dyDescent="0.45">
      <c r="B5" s="203" t="str">
        <f>IF([1]Beregningsmodell!C6="","",[1]Beregningsmodell!C6)</f>
        <v/>
      </c>
      <c r="F5" s="203" t="s">
        <v>185</v>
      </c>
      <c r="G5" s="239" t="s">
        <v>73</v>
      </c>
      <c r="H5" s="203"/>
      <c r="I5" s="247" t="s">
        <v>72</v>
      </c>
    </row>
    <row r="6" spans="2:9" ht="7.5" customHeight="1" x14ac:dyDescent="0.45"/>
    <row r="7" spans="2:9" ht="12.95" customHeight="1" x14ac:dyDescent="0.45">
      <c r="B7" s="23"/>
      <c r="C7" s="204"/>
      <c r="D7" s="204"/>
    </row>
    <row r="8" spans="2:9" ht="32.450000000000003" customHeight="1" x14ac:dyDescent="0.45">
      <c r="B8" s="7" t="s">
        <v>186</v>
      </c>
      <c r="C8" s="27"/>
      <c r="D8" s="72"/>
    </row>
    <row r="9" spans="2:9" ht="32.450000000000003" customHeight="1" x14ac:dyDescent="0.45">
      <c r="B9" s="6" t="s">
        <v>36</v>
      </c>
      <c r="C9" s="27"/>
      <c r="D9" s="65"/>
      <c r="F9" s="27"/>
      <c r="H9" s="27"/>
    </row>
    <row r="10" spans="2:9" ht="32.450000000000003" customHeight="1" x14ac:dyDescent="0.45">
      <c r="B10" s="205" t="str">
        <f>HYPERLINK("https://www.ssb.no/klass/klassifikasjoner/6","Hvilken næringskode er foretaket registrert med?")</f>
        <v>Hvilken næringskode er foretaket registrert med?</v>
      </c>
      <c r="C10" s="27"/>
      <c r="D10" s="65"/>
      <c r="F10" s="11" t="s">
        <v>67</v>
      </c>
      <c r="G10" s="73"/>
      <c r="H10" s="11"/>
      <c r="I10" s="85"/>
    </row>
    <row r="11" spans="2:9" ht="32.450000000000003" customHeight="1" x14ac:dyDescent="0.45">
      <c r="B11" s="6" t="s">
        <v>65</v>
      </c>
      <c r="C11" s="27"/>
      <c r="D11" s="65"/>
      <c r="F11" s="11" t="str">
        <f>IF(D11="Nei","Ikke relevant","Er det krysset av for at foretaket driver også med næring som ikke faller inn under valgt næringstype i søknadsskjemaet?")</f>
        <v>Er det krysset av for at foretaket driver også med næring som ikke faller inn under valgt næringstype i søknadsskjemaet?</v>
      </c>
      <c r="G11" s="73"/>
      <c r="H11" s="11"/>
      <c r="I11" s="85"/>
    </row>
    <row r="12" spans="2:9" ht="32.450000000000003" customHeight="1" x14ac:dyDescent="0.45">
      <c r="B12" s="6" t="s">
        <v>71</v>
      </c>
      <c r="C12" s="27"/>
      <c r="D12" s="65"/>
      <c r="F12" s="202" t="s">
        <v>184</v>
      </c>
      <c r="G12" s="73"/>
      <c r="H12" s="89"/>
      <c r="I12" s="85"/>
    </row>
    <row r="13" spans="2:9" ht="24" customHeight="1" x14ac:dyDescent="0.45">
      <c r="B13" s="4"/>
      <c r="C13" s="55"/>
      <c r="D13" s="5"/>
      <c r="E13" s="5"/>
      <c r="F13" s="4"/>
      <c r="G13" s="240"/>
      <c r="H13" s="4"/>
      <c r="I13" s="248"/>
    </row>
    <row r="14" spans="2:9" x14ac:dyDescent="0.45">
      <c r="C14" s="27"/>
    </row>
    <row r="15" spans="2:9" ht="18" x14ac:dyDescent="0.55000000000000004">
      <c r="B15" s="206" t="s">
        <v>25</v>
      </c>
      <c r="C15" s="9"/>
      <c r="G15" s="239"/>
      <c r="I15" s="247"/>
    </row>
    <row r="16" spans="2:9" x14ac:dyDescent="0.45">
      <c r="D16" s="2"/>
      <c r="I16" s="247"/>
    </row>
    <row r="17" spans="2:9" ht="117" customHeight="1" x14ac:dyDescent="0.45">
      <c r="B17" s="457" t="str">
        <f>Beregningsmodell!B10</f>
        <v>Har foretaket vedtatt eller foretatt utdelinger som omfattes av forskriften § 3a-3 (Utbyttebegrensning)?</v>
      </c>
      <c r="C17" s="452"/>
      <c r="D17" s="207" t="str">
        <f>IF(Beregningsmodell!D10="","",Beregningsmodell!D10)</f>
        <v/>
      </c>
      <c r="F17" s="11" t="s">
        <v>360</v>
      </c>
      <c r="G17" s="73"/>
      <c r="H17" s="414"/>
      <c r="I17" s="85"/>
    </row>
    <row r="18" spans="2:9" ht="31.9" customHeight="1" x14ac:dyDescent="0.45">
      <c r="B18" s="6" t="s">
        <v>3</v>
      </c>
      <c r="C18" s="6"/>
      <c r="D18" s="207" t="str">
        <f>IF(Beregningsmodell!D11="","",Beregningsmodell!D11)</f>
        <v/>
      </c>
    </row>
    <row r="19" spans="2:9" ht="40.9" customHeight="1" x14ac:dyDescent="0.45">
      <c r="B19" s="6"/>
      <c r="C19" s="6"/>
      <c r="D19" s="208"/>
      <c r="F19" s="11" t="str">
        <f>IF(AND(D9="Ansvarlig selskap (ANS/DA)",D20="Nei, men er eiers hovedinntektskilde"),"Var denne inntekten hovedinntektskilde for minst en av deltakerne i 2019, eller i januar og februar 2020?",IF(AND(D9="Enkeltpersonforetak (ENK)",D20="Nei, men er eiers hovedinntektskilde"),"Var denne inntekten hovedinntektskilde for innehaver i 2019, eller i januar og februar 2020?",IF(AND(D9="Aksjeselskap (AS)",D20="Nei, men er eiers hovedinntektskilde"),"NB! Det er angitt at foretaket ikke har ansatte, men er eiers hovedinntektskilde, da kan ikke organisasjonsformen være aksjeselskap (AS)","")))</f>
        <v/>
      </c>
      <c r="G19" s="73"/>
      <c r="I19" s="85"/>
    </row>
    <row r="20" spans="2:9" ht="44.65" customHeight="1" x14ac:dyDescent="0.45">
      <c r="B20" s="457" t="s">
        <v>187</v>
      </c>
      <c r="C20" s="452"/>
      <c r="D20" s="207" t="str">
        <f>IF(Beregningsmodell!D12="","",Beregningsmodell!D12)</f>
        <v/>
      </c>
      <c r="F20" s="11" t="str">
        <f>IF(D20="Ja","Kontroller at en a-melding i perioden august 2019 til september 2020 viser at det er utbetalt lønn",IF(AND(D9="Ansvarlig selskap (ANS/DA)",G19="I 2019"),"Innhent skattemelding fra deltakeren som har inntekt fra foretaket som hovedinntektskilde og kontroller at den viser at inntekten fra det ansvarlige selskapet utgjorde minst 50 % av personinntekten for 2019",IF(AND(D9="Ansvarlig selskap (ANS/DA)",G19="I jan. og feb. 2020"),"Be deltakeren innhente «Mine inntekter og arbeidsforhold» fra Skatteetaten for januar og februar 2020, og kontroller at bokført arbeidsgodtgjørelse til deltakeren utgjorde minst 50 % av personinntekten i perioden",IF(AND(D9="Enkeltpersonforetak (ENK)",G19="I 2019"),"Innhent innehaverens skattemelding for 2019, og kontroller at den viser at inntekten fra foretaket utgjorde minst 50 % av personinntekten",IF(AND(D9="Enkeltpersonforetak (ENK)",G19="I jan. og feb. 2020"),"Be innehaver innhente -Mine inntekter og arbeidsforhold fra Skatteetaten- for jan og feb 2020, og kontroller at bokført driftsres.utgjorde minst 50 % av personinntekten i perioden. Fullverdig personinntektsberegning kan erstatte bokført driftsres.","Bekreft a-meldingen hvis ansatte, eller at inntekten er hovedinntektskilde og utgjør minst 50 prosent av personinntekten hvis EPF / ANS / DA")))))</f>
        <v>Bekreft a-meldingen hvis ansatte, eller at inntekten er hovedinntektskilde og utgjør minst 50 prosent av personinntekten hvis EPF / ANS / DA</v>
      </c>
      <c r="G20" s="73"/>
      <c r="H20" s="11"/>
      <c r="I20" s="85"/>
    </row>
    <row r="21" spans="2:9" ht="31.9" customHeight="1" x14ac:dyDescent="0.45">
      <c r="B21" s="6" t="s">
        <v>4</v>
      </c>
      <c r="C21" s="6"/>
      <c r="D21" s="207" t="str">
        <f>IF(Beregningsmodell!D13="","",Beregningsmodell!D13)</f>
        <v/>
      </c>
    </row>
    <row r="22" spans="2:9" ht="31.9" customHeight="1" x14ac:dyDescent="0.45">
      <c r="B22" s="457" t="s">
        <v>98</v>
      </c>
      <c r="C22" s="452"/>
      <c r="D22" s="207" t="str">
        <f>IF(Beregningsmodell!D14="","",Beregningsmodell!D14)</f>
        <v/>
      </c>
    </row>
    <row r="23" spans="2:9" ht="38.65" customHeight="1" x14ac:dyDescent="0.45">
      <c r="B23" s="457" t="s">
        <v>173</v>
      </c>
      <c r="C23" s="452"/>
      <c r="D23" s="207" t="str">
        <f>IF(Beregningsmodell!D15="","",Beregningsmodell!D15)</f>
        <v/>
      </c>
      <c r="F23" s="89" t="s">
        <v>310</v>
      </c>
      <c r="G23" s="73"/>
      <c r="H23" s="11"/>
      <c r="I23" s="85"/>
    </row>
    <row r="24" spans="2:9" ht="52.15" customHeight="1" x14ac:dyDescent="0.45">
      <c r="B24" s="89"/>
      <c r="C24" s="89"/>
      <c r="D24" s="208"/>
      <c r="F24" s="89" t="s">
        <v>309</v>
      </c>
      <c r="G24" s="73"/>
      <c r="H24" s="11"/>
      <c r="I24" s="85"/>
    </row>
    <row r="25" spans="2:9" ht="31.9" customHeight="1" x14ac:dyDescent="0.45">
      <c r="B25" s="457" t="s">
        <v>100</v>
      </c>
      <c r="C25" s="452"/>
      <c r="D25" s="207" t="str">
        <f>IF(Beregningsmodell!D16="","",Beregningsmodell!D16)</f>
        <v/>
      </c>
    </row>
    <row r="26" spans="2:9" ht="31.9" customHeight="1" x14ac:dyDescent="0.45">
      <c r="B26" s="209" t="s">
        <v>22</v>
      </c>
      <c r="C26" s="7"/>
      <c r="D26" s="207" t="str">
        <f>IF(Beregningsmodell!D17="","",Beregningsmodell!D17)</f>
        <v/>
      </c>
    </row>
    <row r="27" spans="2:9" ht="31.9" customHeight="1" x14ac:dyDescent="0.45">
      <c r="B27" s="457" t="s">
        <v>26</v>
      </c>
      <c r="C27" s="452"/>
      <c r="D27" s="207" t="str">
        <f>IF(Beregningsmodell!D18="","",Beregningsmodell!D18)</f>
        <v/>
      </c>
    </row>
    <row r="28" spans="2:9" ht="31.9" customHeight="1" x14ac:dyDescent="0.45">
      <c r="B28" s="457" t="s">
        <v>99</v>
      </c>
      <c r="C28" s="452"/>
      <c r="D28" s="207" t="str">
        <f>IF(Beregningsmodell!D19="","",Beregningsmodell!D19)</f>
        <v/>
      </c>
      <c r="F28" s="11" t="str">
        <f>IF(OR(D10="K - Finansierings- og forsikringsvirksomhet",D10="C - Industri",D10="D - Elektrisitets-, gass-, dap- og varmtvannsfosyning","H - Transport og lagring","Q - Helse- og sosialtjenester"),"Bekreft at foretaket ikke driver innen næringer som nevnt i forskriften $ 1-3 ","Kontroll hvis foretaket er registrert med en næringskode som indikerer at de ikke omfattes av ordningen")</f>
        <v>Kontroll hvis foretaket er registrert med en næringskode som indikerer at de ikke omfattes av ordningen</v>
      </c>
      <c r="G28" s="73"/>
      <c r="H28" s="11"/>
      <c r="I28" s="85"/>
    </row>
    <row r="29" spans="2:9" ht="31.9" customHeight="1" x14ac:dyDescent="0.45">
      <c r="B29" s="457" t="s">
        <v>97</v>
      </c>
      <c r="C29" s="452"/>
      <c r="D29" s="207" t="str">
        <f>IF(Beregningsmodell!D20="","",Beregningsmodell!D20)</f>
        <v/>
      </c>
      <c r="F29" s="11"/>
      <c r="H29" s="11"/>
      <c r="I29" s="210"/>
    </row>
    <row r="30" spans="2:9" ht="25.9" customHeight="1" x14ac:dyDescent="0.45">
      <c r="D30" s="1"/>
    </row>
    <row r="31" spans="2:9" ht="6.75" customHeight="1" x14ac:dyDescent="0.45">
      <c r="B31" s="4"/>
      <c r="C31" s="4"/>
      <c r="D31" s="5"/>
      <c r="E31" s="5"/>
      <c r="F31" s="4"/>
      <c r="G31" s="240"/>
      <c r="H31" s="4"/>
      <c r="I31" s="248"/>
    </row>
    <row r="33" spans="2:9" ht="18" x14ac:dyDescent="0.55000000000000004">
      <c r="B33" s="206" t="s">
        <v>23</v>
      </c>
      <c r="C33" s="9"/>
    </row>
    <row r="34" spans="2:9" x14ac:dyDescent="0.45">
      <c r="D34" s="1"/>
    </row>
    <row r="35" spans="2:9" ht="31.9" customHeight="1" x14ac:dyDescent="0.45">
      <c r="B35" s="6" t="s">
        <v>24</v>
      </c>
      <c r="C35" s="6"/>
      <c r="D35" s="207" t="str">
        <f>IF(Beregningsmodell!D25="","",Beregningsmodell!D25)</f>
        <v/>
      </c>
    </row>
    <row r="36" spans="2:9" ht="28.5" customHeight="1" x14ac:dyDescent="0.45">
      <c r="B36" s="457" t="str">
        <f>Beregningsmodell!B26</f>
        <v>Ble foretaket etablert minimum to år før den relevante sammenligningsperioden?</v>
      </c>
      <c r="C36" s="452"/>
      <c r="D36" s="207" t="str">
        <f>IF(Beregningsmodell!D26="","",Beregningsmodell!D26)</f>
        <v/>
      </c>
    </row>
    <row r="37" spans="2:9" ht="28.5" customHeight="1" x14ac:dyDescent="0.45">
      <c r="B37" s="457" t="str">
        <f>Beregningsmodell!B27</f>
        <v>Mangler foretaket omsetningstall for sammenligningsperioden (pga ingen omsetning og/eller restrukturering)?</v>
      </c>
      <c r="C37" s="452"/>
      <c r="D37" s="207" t="str">
        <f>IF(Beregningsmodell!D27="","",Beregningsmodell!D27)</f>
        <v/>
      </c>
      <c r="E37" s="38"/>
    </row>
    <row r="38" spans="2:9" ht="18.75" customHeight="1" x14ac:dyDescent="0.45">
      <c r="B38" s="89"/>
      <c r="C38" s="89"/>
      <c r="D38" s="1"/>
      <c r="E38" s="1"/>
    </row>
    <row r="39" spans="2:9" ht="26.45" customHeight="1" x14ac:dyDescent="0.45">
      <c r="B39" s="462" t="s">
        <v>108</v>
      </c>
      <c r="C39" s="463"/>
      <c r="D39" s="191" t="str">
        <f>Beregningsmodell!D29</f>
        <v/>
      </c>
    </row>
    <row r="40" spans="2:9" ht="26.45" customHeight="1" x14ac:dyDescent="0.45">
      <c r="B40" s="443" t="s">
        <v>109</v>
      </c>
      <c r="C40" s="444"/>
      <c r="D40" s="182" t="str">
        <f>Beregningsmodell!D30</f>
        <v/>
      </c>
    </row>
    <row r="41" spans="2:9" ht="26.45" customHeight="1" x14ac:dyDescent="0.45">
      <c r="B41" s="387"/>
      <c r="C41" s="387"/>
      <c r="D41" s="388"/>
    </row>
    <row r="42" spans="2:9" ht="26.45" customHeight="1" x14ac:dyDescent="0.45">
      <c r="B42" s="387"/>
      <c r="C42" s="387"/>
      <c r="D42" s="388"/>
      <c r="F42" s="46" t="s">
        <v>81</v>
      </c>
    </row>
    <row r="43" spans="2:9" ht="7.5" customHeight="1" x14ac:dyDescent="0.45">
      <c r="B43" s="387"/>
      <c r="C43" s="387"/>
      <c r="D43" s="388"/>
    </row>
    <row r="44" spans="2:9" ht="45.75" customHeight="1" x14ac:dyDescent="0.45">
      <c r="B44" s="387"/>
      <c r="C44" s="387"/>
      <c r="D44" s="388"/>
      <c r="F44" s="58" t="s">
        <v>200</v>
      </c>
    </row>
    <row r="45" spans="2:9" ht="17.45" customHeight="1" x14ac:dyDescent="0.45">
      <c r="B45" s="387"/>
      <c r="C45" s="387"/>
      <c r="D45" s="388"/>
      <c r="F45" s="464" t="s">
        <v>201</v>
      </c>
      <c r="G45" s="465"/>
      <c r="I45" s="467"/>
    </row>
    <row r="46" spans="2:9" ht="17.45" customHeight="1" x14ac:dyDescent="0.45">
      <c r="B46" s="387"/>
      <c r="C46" s="387"/>
      <c r="D46" s="388"/>
      <c r="F46" s="464"/>
      <c r="G46" s="466"/>
      <c r="I46" s="468"/>
    </row>
    <row r="47" spans="2:9" ht="17.45" customHeight="1" x14ac:dyDescent="0.45">
      <c r="B47" s="387"/>
      <c r="C47" s="387"/>
      <c r="D47" s="388"/>
      <c r="F47" s="464" t="s">
        <v>202</v>
      </c>
      <c r="G47" s="465"/>
      <c r="I47" s="467"/>
    </row>
    <row r="48" spans="2:9" ht="17.45" customHeight="1" x14ac:dyDescent="0.45">
      <c r="B48" s="387"/>
      <c r="C48" s="387"/>
      <c r="D48" s="388"/>
      <c r="F48" s="464"/>
      <c r="G48" s="466"/>
      <c r="I48" s="468"/>
    </row>
    <row r="49" spans="2:9" ht="12" customHeight="1" x14ac:dyDescent="0.45">
      <c r="B49" s="387"/>
      <c r="C49" s="387"/>
      <c r="D49" s="388"/>
    </row>
    <row r="50" spans="2:9" ht="26.25" customHeight="1" x14ac:dyDescent="0.45">
      <c r="B50" s="387"/>
      <c r="C50" s="387"/>
      <c r="D50" s="388"/>
      <c r="F50" s="59" t="s">
        <v>203</v>
      </c>
    </row>
    <row r="51" spans="2:9" ht="33.75" customHeight="1" x14ac:dyDescent="0.45">
      <c r="B51" s="387"/>
      <c r="C51" s="387"/>
      <c r="D51" s="388"/>
      <c r="F51" s="391" t="s">
        <v>361</v>
      </c>
      <c r="G51" s="275"/>
      <c r="I51" s="85"/>
    </row>
    <row r="52" spans="2:9" ht="26.45" customHeight="1" x14ac:dyDescent="0.45">
      <c r="B52" s="387"/>
      <c r="C52" s="387"/>
      <c r="D52" s="388"/>
      <c r="F52" s="211"/>
      <c r="G52" s="214"/>
      <c r="H52" s="213"/>
      <c r="I52" s="214"/>
    </row>
    <row r="53" spans="2:9" ht="12" customHeight="1" x14ac:dyDescent="0.45">
      <c r="B53" s="387"/>
      <c r="C53" s="387"/>
      <c r="D53" s="388"/>
      <c r="F53" s="390"/>
      <c r="G53" s="392"/>
      <c r="H53" s="12"/>
      <c r="I53" s="393"/>
    </row>
    <row r="54" spans="2:9" s="46" customFormat="1" ht="33" customHeight="1" x14ac:dyDescent="0.45">
      <c r="B54" s="46" t="s">
        <v>27</v>
      </c>
      <c r="D54" s="2"/>
      <c r="E54" s="2"/>
      <c r="F54" s="46" t="s">
        <v>79</v>
      </c>
      <c r="G54" s="18"/>
      <c r="H54" s="1"/>
      <c r="I54" s="17"/>
    </row>
    <row r="55" spans="2:9" ht="25.5" customHeight="1" x14ac:dyDescent="0.45">
      <c r="B55" s="6" t="str">
        <f>Beregningsmodell!B32</f>
        <v>Omsetning i sammenligningsmåned</v>
      </c>
      <c r="C55" s="7"/>
      <c r="D55" s="10" t="str">
        <f>IF(Beregningsmodell!D32="","",Beregningsmodell!D32)</f>
        <v/>
      </c>
      <c r="F55" s="16" t="s">
        <v>188</v>
      </c>
      <c r="G55" s="241"/>
      <c r="H55" s="16"/>
      <c r="I55" s="247"/>
    </row>
    <row r="56" spans="2:9" ht="25.5" customHeight="1" x14ac:dyDescent="0.45">
      <c r="B56" s="88"/>
      <c r="C56" s="88"/>
      <c r="D56" s="36"/>
      <c r="E56" s="1"/>
      <c r="F56" s="452" t="s">
        <v>189</v>
      </c>
      <c r="G56" s="465"/>
      <c r="H56" s="383"/>
      <c r="I56" s="467"/>
    </row>
    <row r="57" spans="2:9" ht="21" customHeight="1" x14ac:dyDescent="0.45">
      <c r="B57" s="6"/>
      <c r="C57" s="6"/>
      <c r="D57" s="28"/>
      <c r="E57" s="1"/>
      <c r="F57" s="452"/>
      <c r="G57" s="466"/>
      <c r="H57" s="383"/>
      <c r="I57" s="468"/>
    </row>
    <row r="58" spans="2:9" ht="15.75" customHeight="1" x14ac:dyDescent="0.45">
      <c r="B58" s="6"/>
      <c r="C58" s="6"/>
      <c r="D58" s="28"/>
      <c r="E58" s="1"/>
    </row>
    <row r="59" spans="2:9" ht="16.5" customHeight="1" x14ac:dyDescent="0.45">
      <c r="B59" s="6"/>
      <c r="C59" s="6"/>
      <c r="D59" s="28"/>
      <c r="E59" s="1"/>
      <c r="F59" s="16" t="s">
        <v>76</v>
      </c>
    </row>
    <row r="60" spans="2:9" ht="24.95" customHeight="1" x14ac:dyDescent="0.45">
      <c r="B60" s="168" t="str">
        <f>Beregningsmodell!B34</f>
        <v>Justeringssats for inflasjon (KPI)</v>
      </c>
      <c r="C60" s="369"/>
      <c r="D60" s="370">
        <f>Beregningsmodell!D34</f>
        <v>0</v>
      </c>
      <c r="E60" s="1"/>
      <c r="F60" s="452" t="s">
        <v>190</v>
      </c>
      <c r="G60" s="465"/>
      <c r="I60" s="467"/>
    </row>
    <row r="61" spans="2:9" ht="24.95" customHeight="1" x14ac:dyDescent="0.45">
      <c r="B61" s="170" t="s">
        <v>297</v>
      </c>
      <c r="C61" s="50"/>
      <c r="D61" s="371">
        <f>Beregningsmodell!D35</f>
        <v>0</v>
      </c>
      <c r="E61" s="1"/>
      <c r="F61" s="452"/>
      <c r="G61" s="469"/>
      <c r="I61" s="470"/>
    </row>
    <row r="62" spans="2:9" ht="19.5" customHeight="1" x14ac:dyDescent="0.45">
      <c r="B62" s="6"/>
      <c r="C62" s="6"/>
      <c r="D62" s="28"/>
      <c r="E62" s="1"/>
      <c r="F62" s="452"/>
      <c r="G62" s="466"/>
      <c r="I62" s="468"/>
    </row>
    <row r="63" spans="2:9" ht="8.25" customHeight="1" x14ac:dyDescent="0.45">
      <c r="B63" s="6"/>
      <c r="C63" s="6"/>
      <c r="D63" s="28"/>
      <c r="E63" s="1"/>
      <c r="F63" s="89"/>
    </row>
    <row r="64" spans="2:9" ht="19.5" customHeight="1" x14ac:dyDescent="0.45">
      <c r="B64" s="6"/>
      <c r="C64" s="6"/>
      <c r="D64" s="28"/>
      <c r="E64" s="1"/>
      <c r="F64" s="16" t="s">
        <v>77</v>
      </c>
    </row>
    <row r="65" spans="2:9" ht="21" customHeight="1" x14ac:dyDescent="0.45">
      <c r="B65" s="6"/>
      <c r="C65" s="6"/>
      <c r="D65" s="28"/>
      <c r="E65" s="1"/>
      <c r="F65" s="452" t="s">
        <v>191</v>
      </c>
      <c r="G65" s="465"/>
      <c r="H65" s="89"/>
      <c r="I65" s="467"/>
    </row>
    <row r="66" spans="2:9" ht="38.25" customHeight="1" x14ac:dyDescent="0.45">
      <c r="B66" s="6"/>
      <c r="C66" s="6"/>
      <c r="D66" s="28"/>
      <c r="E66" s="1"/>
      <c r="F66" s="452"/>
      <c r="G66" s="466"/>
      <c r="H66" s="89"/>
      <c r="I66" s="468"/>
    </row>
    <row r="67" spans="2:9" ht="6.95" customHeight="1" x14ac:dyDescent="0.45">
      <c r="B67" s="6"/>
      <c r="C67" s="6"/>
      <c r="D67" s="28"/>
      <c r="E67" s="1"/>
      <c r="F67" s="89"/>
    </row>
    <row r="68" spans="2:9" ht="21" customHeight="1" x14ac:dyDescent="0.45">
      <c r="B68" s="6"/>
      <c r="C68" s="6"/>
      <c r="D68" s="28"/>
      <c r="E68" s="1"/>
      <c r="F68" s="16" t="s">
        <v>78</v>
      </c>
    </row>
    <row r="69" spans="2:9" ht="15" customHeight="1" x14ac:dyDescent="0.45">
      <c r="B69" s="6"/>
      <c r="C69" s="6"/>
      <c r="D69" s="28"/>
      <c r="E69" s="1"/>
      <c r="F69" s="457" t="s">
        <v>192</v>
      </c>
      <c r="G69" s="465"/>
      <c r="I69" s="467"/>
    </row>
    <row r="70" spans="2:9" ht="21" customHeight="1" x14ac:dyDescent="0.45">
      <c r="B70" s="6"/>
      <c r="C70" s="6"/>
      <c r="D70" s="28"/>
      <c r="E70" s="1"/>
      <c r="F70" s="457"/>
      <c r="G70" s="466"/>
      <c r="I70" s="468"/>
    </row>
    <row r="71" spans="2:9" ht="21" customHeight="1" x14ac:dyDescent="0.45">
      <c r="B71" s="6"/>
      <c r="C71" s="6"/>
      <c r="D71" s="28"/>
      <c r="E71" s="1"/>
      <c r="F71" s="211"/>
      <c r="G71" s="212"/>
      <c r="H71" s="213"/>
      <c r="I71" s="214"/>
    </row>
    <row r="72" spans="2:9" ht="23.25" customHeight="1" x14ac:dyDescent="0.45">
      <c r="B72" s="46" t="s">
        <v>28</v>
      </c>
      <c r="C72" s="6"/>
      <c r="D72" s="28"/>
      <c r="E72" s="1"/>
      <c r="F72" s="46" t="s">
        <v>80</v>
      </c>
    </row>
    <row r="73" spans="2:9" ht="21" customHeight="1" x14ac:dyDescent="0.45">
      <c r="B73" s="6" t="str">
        <f>Beregningsmodell!B37</f>
        <v>Omsetning i søknadsmåned</v>
      </c>
      <c r="C73" s="6"/>
      <c r="D73" s="10" t="str">
        <f>IF(Beregningsmodell!D37="","",Beregningsmodell!D37)</f>
        <v/>
      </c>
      <c r="E73" s="1"/>
      <c r="F73" s="16" t="s">
        <v>188</v>
      </c>
      <c r="G73" s="241"/>
      <c r="H73" s="16"/>
      <c r="I73" s="247"/>
    </row>
    <row r="74" spans="2:9" ht="21" customHeight="1" x14ac:dyDescent="0.45">
      <c r="B74" s="6"/>
      <c r="C74" s="6"/>
      <c r="D74" s="28"/>
      <c r="E74" s="1"/>
      <c r="F74" s="452" t="s">
        <v>193</v>
      </c>
      <c r="G74" s="465"/>
      <c r="H74" s="89"/>
      <c r="I74" s="467"/>
    </row>
    <row r="75" spans="2:9" ht="27.75" customHeight="1" x14ac:dyDescent="0.45">
      <c r="B75" s="6"/>
      <c r="C75" s="6"/>
      <c r="D75" s="27"/>
      <c r="E75" s="1"/>
      <c r="F75" s="452"/>
      <c r="G75" s="466"/>
      <c r="H75" s="89"/>
      <c r="I75" s="468"/>
    </row>
    <row r="76" spans="2:9" ht="9.75" customHeight="1" x14ac:dyDescent="0.45">
      <c r="B76" s="6"/>
      <c r="C76" s="6"/>
      <c r="D76" s="27"/>
      <c r="E76" s="1"/>
    </row>
    <row r="77" spans="2:9" ht="16.5" customHeight="1" x14ac:dyDescent="0.45">
      <c r="B77" s="6"/>
      <c r="C77" s="6"/>
      <c r="D77" s="27"/>
      <c r="E77" s="1"/>
      <c r="F77" s="16" t="s">
        <v>194</v>
      </c>
    </row>
    <row r="78" spans="2:9" ht="33.75" customHeight="1" x14ac:dyDescent="0.45">
      <c r="B78" s="6"/>
      <c r="C78" s="6"/>
      <c r="D78" s="27"/>
      <c r="E78" s="1"/>
      <c r="F78" s="11" t="s">
        <v>195</v>
      </c>
      <c r="G78" s="275"/>
      <c r="H78" s="89"/>
      <c r="I78" s="85"/>
    </row>
    <row r="79" spans="2:9" ht="13.5" customHeight="1" x14ac:dyDescent="0.45">
      <c r="B79" s="6"/>
      <c r="C79" s="6"/>
      <c r="D79" s="27"/>
      <c r="E79" s="1"/>
      <c r="F79" s="89"/>
      <c r="G79" s="190"/>
      <c r="I79" s="220"/>
    </row>
    <row r="80" spans="2:9" ht="13.5" customHeight="1" x14ac:dyDescent="0.45">
      <c r="B80" s="6"/>
      <c r="C80" s="6"/>
      <c r="D80" s="27"/>
      <c r="E80" s="1"/>
      <c r="F80" s="16" t="s">
        <v>196</v>
      </c>
    </row>
    <row r="81" spans="2:9" ht="13.5" customHeight="1" x14ac:dyDescent="0.45">
      <c r="B81" s="6"/>
      <c r="C81" s="6"/>
      <c r="D81" s="27"/>
      <c r="E81" s="1"/>
      <c r="F81" s="452" t="s">
        <v>197</v>
      </c>
      <c r="G81" s="465"/>
      <c r="I81" s="467"/>
    </row>
    <row r="82" spans="2:9" ht="13.5" customHeight="1" x14ac:dyDescent="0.45">
      <c r="B82" s="6"/>
      <c r="C82" s="6"/>
      <c r="D82" s="27"/>
      <c r="E82" s="1"/>
      <c r="F82" s="452"/>
      <c r="G82" s="469"/>
      <c r="I82" s="470"/>
    </row>
    <row r="83" spans="2:9" ht="28.5" customHeight="1" x14ac:dyDescent="0.45">
      <c r="B83" s="6"/>
      <c r="C83" s="6"/>
      <c r="D83" s="27"/>
      <c r="E83" s="1"/>
      <c r="F83" s="452"/>
      <c r="G83" s="466"/>
      <c r="I83" s="468"/>
    </row>
    <row r="84" spans="2:9" ht="13.5" customHeight="1" x14ac:dyDescent="0.45">
      <c r="B84" s="6"/>
      <c r="C84" s="6"/>
      <c r="D84" s="27"/>
      <c r="E84" s="1"/>
      <c r="F84" s="89"/>
    </row>
    <row r="85" spans="2:9" ht="13.5" customHeight="1" x14ac:dyDescent="0.45">
      <c r="B85" s="6"/>
      <c r="C85" s="6"/>
      <c r="D85" s="27"/>
      <c r="E85" s="1"/>
      <c r="F85" s="16" t="s">
        <v>77</v>
      </c>
    </row>
    <row r="86" spans="2:9" ht="13.5" customHeight="1" x14ac:dyDescent="0.45">
      <c r="B86" s="6"/>
      <c r="C86" s="6"/>
      <c r="D86" s="27"/>
      <c r="E86" s="1"/>
      <c r="F86" s="452" t="s">
        <v>198</v>
      </c>
      <c r="G86" s="465"/>
      <c r="H86" s="89"/>
      <c r="I86" s="467"/>
    </row>
    <row r="87" spans="2:9" ht="46.5" customHeight="1" x14ac:dyDescent="0.45">
      <c r="B87" s="6"/>
      <c r="C87" s="6"/>
      <c r="D87" s="27"/>
      <c r="E87" s="1"/>
      <c r="F87" s="452"/>
      <c r="G87" s="466"/>
      <c r="H87" s="89"/>
      <c r="I87" s="468"/>
    </row>
    <row r="88" spans="2:9" ht="13.5" customHeight="1" x14ac:dyDescent="0.45">
      <c r="B88" s="6"/>
      <c r="C88" s="6"/>
      <c r="D88" s="27"/>
      <c r="E88" s="1"/>
      <c r="F88" s="89"/>
    </row>
    <row r="89" spans="2:9" ht="13.5" customHeight="1" x14ac:dyDescent="0.45">
      <c r="B89" s="6"/>
      <c r="C89" s="6"/>
      <c r="D89" s="27"/>
      <c r="E89" s="1"/>
      <c r="F89" s="16" t="s">
        <v>78</v>
      </c>
    </row>
    <row r="90" spans="2:9" ht="18" customHeight="1" x14ac:dyDescent="0.45">
      <c r="B90" s="6"/>
      <c r="C90" s="6"/>
      <c r="D90" s="27"/>
      <c r="E90" s="1"/>
      <c r="F90" s="457" t="s">
        <v>199</v>
      </c>
      <c r="G90" s="465"/>
      <c r="I90" s="467"/>
    </row>
    <row r="91" spans="2:9" ht="18" customHeight="1" x14ac:dyDescent="0.45">
      <c r="B91" s="6"/>
      <c r="C91" s="6"/>
      <c r="D91" s="27"/>
      <c r="E91" s="1"/>
      <c r="F91" s="457"/>
      <c r="G91" s="466"/>
      <c r="I91" s="468"/>
    </row>
    <row r="92" spans="2:9" ht="21" customHeight="1" x14ac:dyDescent="0.45">
      <c r="B92" s="50"/>
      <c r="C92" s="50"/>
      <c r="D92" s="55"/>
      <c r="E92" s="4"/>
      <c r="F92" s="60"/>
      <c r="G92" s="240"/>
      <c r="H92" s="4"/>
      <c r="I92" s="248"/>
    </row>
    <row r="93" spans="2:9" ht="13.5" customHeight="1" x14ac:dyDescent="0.45">
      <c r="B93" s="6"/>
      <c r="C93" s="6"/>
      <c r="D93" s="27"/>
      <c r="E93" s="1"/>
      <c r="F93" s="57"/>
    </row>
    <row r="94" spans="2:9" ht="13.5" customHeight="1" x14ac:dyDescent="0.45">
      <c r="B94" s="6"/>
      <c r="C94" s="6"/>
      <c r="D94" s="27"/>
      <c r="E94" s="1"/>
      <c r="F94" s="46" t="s">
        <v>82</v>
      </c>
    </row>
    <row r="95" spans="2:9" ht="66" customHeight="1" x14ac:dyDescent="0.45">
      <c r="B95" s="457" t="str">
        <f>Beregningsmodell!B39</f>
        <v>Har foretaket mottatt annen økonomisk støtte pga virusutbruddet, som IKKE er tidligere tilskudd fra denne ordningen, uspesifisert bagatellmessig støtte fra kommuner, tilskudd for avbrutt permittering, gaver fra privatpersoner i sum 3 000 kr, tilskudd til likviditetsstyring fra Innovasjon Norge, og tilskudd for tapt varelager,  jf. forskriften § 2-2 annet ledd</v>
      </c>
      <c r="C95" s="457"/>
      <c r="D95" s="10" t="str">
        <f>IF(Beregningsmodell!D39="","",Beregningsmodell!D39)</f>
        <v/>
      </c>
      <c r="E95" s="1"/>
      <c r="F95" s="11" t="s">
        <v>204</v>
      </c>
      <c r="G95" s="73"/>
      <c r="H95" s="89"/>
      <c r="I95" s="85"/>
    </row>
    <row r="96" spans="2:9" ht="12.75" customHeight="1" x14ac:dyDescent="0.45">
      <c r="B96" s="89"/>
      <c r="C96" s="89"/>
      <c r="D96" s="89"/>
      <c r="E96" s="1"/>
      <c r="F96" s="11"/>
      <c r="G96" s="242"/>
      <c r="H96" s="89"/>
      <c r="I96" s="89"/>
    </row>
    <row r="97" spans="1:9" ht="71.25" x14ac:dyDescent="0.45">
      <c r="B97" s="457" t="str">
        <f>[1]Beregningsmodell!B39</f>
        <v>Vennligst angi hvor mye foretaket allerede har mottatt i økonomisk støtte?</v>
      </c>
      <c r="C97" s="457"/>
      <c r="D97" s="10" t="str">
        <f>IF(Beregningsmodell!D40="","",Beregningsmodell!D40)</f>
        <v/>
      </c>
      <c r="E97" s="1"/>
      <c r="F97" s="11" t="s">
        <v>350</v>
      </c>
      <c r="G97" s="73"/>
      <c r="H97" s="89"/>
      <c r="I97" s="85"/>
    </row>
    <row r="98" spans="1:9" ht="11.25" customHeight="1" x14ac:dyDescent="0.45">
      <c r="B98" s="89"/>
      <c r="C98" s="89"/>
      <c r="D98" s="89"/>
      <c r="E98" s="1"/>
      <c r="F98" s="11"/>
      <c r="G98" s="242"/>
      <c r="H98" s="89"/>
      <c r="I98" s="89"/>
    </row>
    <row r="99" spans="1:9" ht="48" customHeight="1" x14ac:dyDescent="0.45">
      <c r="B99" s="89"/>
      <c r="C99" s="89"/>
      <c r="D99" s="89"/>
      <c r="E99" s="1"/>
      <c r="F99" s="11" t="s">
        <v>205</v>
      </c>
      <c r="G99" s="73"/>
      <c r="H99" s="89"/>
      <c r="I99" s="85"/>
    </row>
    <row r="100" spans="1:9" ht="12.4" customHeight="1" x14ac:dyDescent="0.45">
      <c r="B100" s="89"/>
      <c r="C100" s="89"/>
      <c r="D100" s="28"/>
      <c r="E100" s="1"/>
    </row>
    <row r="101" spans="1:9" s="27" customFormat="1" ht="30" customHeight="1" x14ac:dyDescent="0.45">
      <c r="B101" s="184" t="str">
        <f>Beregningsmodell!B42</f>
        <v xml:space="preserve"> Beregnet normalomsetning i søknadsperioden </v>
      </c>
      <c r="C101" s="179"/>
      <c r="D101" s="176">
        <f>Beregningsmodell!D42</f>
        <v>0</v>
      </c>
      <c r="G101" s="243"/>
      <c r="I101" s="38"/>
    </row>
    <row r="102" spans="1:9" s="27" customFormat="1" ht="13.35" customHeight="1" x14ac:dyDescent="0.45">
      <c r="B102" s="177"/>
      <c r="C102" s="89"/>
      <c r="D102" s="28"/>
      <c r="G102" s="243"/>
      <c r="I102" s="38"/>
    </row>
    <row r="103" spans="1:9" s="27" customFormat="1" ht="30" customHeight="1" x14ac:dyDescent="0.45">
      <c r="B103" s="168" t="str">
        <f>Beregningsmodell!B44</f>
        <v xml:space="preserve"> Omsetningsreduksjon i prosent</v>
      </c>
      <c r="C103" s="180"/>
      <c r="D103" s="181">
        <f>Beregningsmodell!D44</f>
        <v>0</v>
      </c>
      <c r="G103" s="243"/>
      <c r="I103" s="249"/>
    </row>
    <row r="104" spans="1:9" s="27" customFormat="1" ht="30" customHeight="1" x14ac:dyDescent="0.45">
      <c r="B104" s="170" t="str">
        <f>Beregningsmodell!B45</f>
        <v xml:space="preserve"> Omsetningsreduksjon i kroner</v>
      </c>
      <c r="C104" s="47"/>
      <c r="D104" s="195">
        <f>Beregningsmodell!D45</f>
        <v>0</v>
      </c>
      <c r="G104" s="243"/>
      <c r="I104" s="249"/>
    </row>
    <row r="105" spans="1:9" x14ac:dyDescent="0.45">
      <c r="B105" s="4"/>
      <c r="C105" s="4"/>
      <c r="D105" s="49"/>
      <c r="E105" s="4"/>
      <c r="F105" s="4"/>
      <c r="G105" s="240"/>
      <c r="H105" s="4"/>
      <c r="I105" s="248"/>
    </row>
    <row r="107" spans="1:9" ht="27" customHeight="1" x14ac:dyDescent="0.65">
      <c r="B107" s="14" t="s">
        <v>168</v>
      </c>
      <c r="C107" s="88"/>
      <c r="D107" s="33"/>
      <c r="G107" s="3"/>
    </row>
    <row r="108" spans="1:9" ht="34.5" customHeight="1" x14ac:dyDescent="0.45">
      <c r="B108" s="199" t="s">
        <v>149</v>
      </c>
      <c r="C108" s="88"/>
      <c r="D108" s="33"/>
    </row>
    <row r="109" spans="1:9" ht="34.5" customHeight="1" x14ac:dyDescent="0.45">
      <c r="B109" s="199"/>
      <c r="C109" s="88"/>
      <c r="D109" s="33"/>
      <c r="F109" s="46" t="s">
        <v>231</v>
      </c>
    </row>
    <row r="110" spans="1:9" ht="23.25" customHeight="1" x14ac:dyDescent="0.45">
      <c r="B110" s="88" t="s">
        <v>176</v>
      </c>
      <c r="C110" s="88"/>
      <c r="D110" s="154" t="str">
        <f>IF(Beregningsmodell!D50="","",Beregningsmodell!D50)</f>
        <v/>
      </c>
      <c r="F110" s="448" t="s">
        <v>230</v>
      </c>
      <c r="G110" s="465"/>
      <c r="I110" s="473"/>
    </row>
    <row r="111" spans="1:9" ht="23.45" customHeight="1" x14ac:dyDescent="0.45">
      <c r="B111" s="88" t="s">
        <v>177</v>
      </c>
      <c r="C111" s="88"/>
      <c r="D111" s="154" t="str">
        <f>IF(Beregningsmodell!D51="","",Beregningsmodell!D51)</f>
        <v/>
      </c>
      <c r="F111" s="448"/>
      <c r="G111" s="469"/>
      <c r="I111" s="474"/>
    </row>
    <row r="112" spans="1:9" ht="23.45" customHeight="1" x14ac:dyDescent="0.45">
      <c r="A112" s="12"/>
      <c r="B112" s="88" t="s">
        <v>178</v>
      </c>
      <c r="C112" s="88"/>
      <c r="D112" s="154" t="str">
        <f>IF(Beregningsmodell!D52="","",Beregningsmodell!D52)</f>
        <v/>
      </c>
      <c r="F112" s="448"/>
      <c r="G112" s="466"/>
      <c r="I112" s="475"/>
    </row>
    <row r="113" spans="1:9" ht="21.95" customHeight="1" x14ac:dyDescent="0.45">
      <c r="A113" s="12"/>
      <c r="B113" s="88"/>
      <c r="C113" s="88"/>
      <c r="D113" s="33"/>
      <c r="F113" s="12"/>
      <c r="G113" s="3"/>
    </row>
    <row r="114" spans="1:9" ht="30" customHeight="1" x14ac:dyDescent="0.45">
      <c r="A114" s="12"/>
      <c r="B114" s="168" t="s">
        <v>165</v>
      </c>
      <c r="C114" s="180"/>
      <c r="D114" s="173" t="str">
        <f>Beregningsmodell!D54</f>
        <v/>
      </c>
      <c r="F114" s="472" t="s">
        <v>306</v>
      </c>
      <c r="G114" s="465"/>
      <c r="H114" s="89"/>
      <c r="I114" s="467"/>
    </row>
    <row r="115" spans="1:9" ht="30" customHeight="1" x14ac:dyDescent="0.45">
      <c r="A115" s="12"/>
      <c r="B115" s="170" t="s">
        <v>166</v>
      </c>
      <c r="C115" s="47"/>
      <c r="D115" s="196">
        <f>Beregningsmodell!D55</f>
        <v>0</v>
      </c>
      <c r="F115" s="472"/>
      <c r="G115" s="466"/>
      <c r="H115" s="89"/>
      <c r="I115" s="468"/>
    </row>
    <row r="116" spans="1:9" ht="17.45" customHeight="1" x14ac:dyDescent="0.45">
      <c r="A116" s="12"/>
      <c r="B116" s="233"/>
      <c r="C116" s="29"/>
      <c r="D116" s="234"/>
      <c r="G116" s="235"/>
      <c r="H116" s="89"/>
      <c r="I116" s="250"/>
    </row>
    <row r="117" spans="1:9" ht="17.45" customHeight="1" x14ac:dyDescent="0.45">
      <c r="A117" s="12"/>
      <c r="B117" s="233"/>
      <c r="C117" s="29"/>
      <c r="D117" s="234"/>
      <c r="F117" s="386" t="s">
        <v>233</v>
      </c>
      <c r="G117" s="235"/>
      <c r="H117" s="89"/>
      <c r="I117" s="250"/>
    </row>
    <row r="118" spans="1:9" ht="21" customHeight="1" x14ac:dyDescent="0.45">
      <c r="A118" s="12"/>
      <c r="B118" s="233"/>
      <c r="C118" s="29"/>
      <c r="D118" s="234"/>
      <c r="F118" s="471" t="s">
        <v>232</v>
      </c>
      <c r="G118" s="465"/>
      <c r="H118" s="89"/>
      <c r="I118" s="467"/>
    </row>
    <row r="119" spans="1:9" ht="28.5" customHeight="1" x14ac:dyDescent="0.45">
      <c r="A119" s="12"/>
      <c r="B119" s="233"/>
      <c r="C119" s="29"/>
      <c r="D119" s="234"/>
      <c r="F119" s="471"/>
      <c r="G119" s="466"/>
      <c r="H119" s="89"/>
      <c r="I119" s="468"/>
    </row>
    <row r="120" spans="1:9" ht="11.25" customHeight="1" x14ac:dyDescent="0.45">
      <c r="A120" s="12"/>
      <c r="B120" s="233"/>
      <c r="C120" s="29"/>
      <c r="D120" s="234"/>
      <c r="G120" s="235"/>
      <c r="H120" s="89"/>
      <c r="I120" s="250"/>
    </row>
    <row r="121" spans="1:9" ht="30" customHeight="1" x14ac:dyDescent="0.45">
      <c r="A121" s="12"/>
      <c r="B121" s="233"/>
      <c r="C121" s="29"/>
      <c r="D121" s="234"/>
      <c r="F121" s="236" t="s">
        <v>235</v>
      </c>
      <c r="G121" s="235"/>
      <c r="H121" s="89"/>
      <c r="I121" s="250"/>
    </row>
    <row r="122" spans="1:9" ht="6" customHeight="1" x14ac:dyDescent="0.45">
      <c r="A122" s="12"/>
      <c r="B122" s="233"/>
      <c r="C122" s="29"/>
      <c r="D122" s="234"/>
      <c r="F122" s="232"/>
      <c r="G122" s="235"/>
      <c r="H122" s="89"/>
      <c r="I122" s="250"/>
    </row>
    <row r="123" spans="1:9" ht="30" customHeight="1" x14ac:dyDescent="0.45">
      <c r="A123" s="12"/>
      <c r="B123" s="233"/>
      <c r="C123" s="29"/>
      <c r="D123" s="234"/>
      <c r="F123" s="232" t="s">
        <v>234</v>
      </c>
      <c r="G123" s="73"/>
      <c r="H123" s="89"/>
      <c r="I123" s="85"/>
    </row>
    <row r="124" spans="1:9" ht="9.75" customHeight="1" x14ac:dyDescent="0.45">
      <c r="A124" s="12"/>
      <c r="B124" s="233"/>
      <c r="C124" s="29"/>
      <c r="D124" s="234"/>
      <c r="F124" s="232"/>
      <c r="G124" s="235"/>
      <c r="H124" s="89"/>
      <c r="I124" s="250"/>
    </row>
    <row r="125" spans="1:9" ht="30" customHeight="1" x14ac:dyDescent="0.45">
      <c r="A125" s="12"/>
      <c r="B125" s="233"/>
      <c r="C125" s="29"/>
      <c r="D125" s="234"/>
      <c r="F125" s="237" t="s">
        <v>236</v>
      </c>
      <c r="G125" s="73"/>
      <c r="H125" s="89"/>
      <c r="I125" s="85"/>
    </row>
    <row r="126" spans="1:9" ht="16.149999999999999" customHeight="1" x14ac:dyDescent="0.45">
      <c r="A126" s="12"/>
      <c r="B126" s="233"/>
      <c r="C126" s="29"/>
      <c r="D126" s="234"/>
      <c r="F126" s="237"/>
      <c r="G126" s="1"/>
      <c r="H126" s="380"/>
      <c r="I126" s="1"/>
    </row>
    <row r="127" spans="1:9" ht="30" customHeight="1" x14ac:dyDescent="0.45">
      <c r="A127" s="12"/>
      <c r="B127" s="233"/>
      <c r="C127" s="29"/>
      <c r="D127" s="234"/>
      <c r="F127" s="386" t="s">
        <v>304</v>
      </c>
      <c r="G127" s="1"/>
      <c r="H127" s="380"/>
      <c r="I127" s="1"/>
    </row>
    <row r="128" spans="1:9" ht="30" customHeight="1" x14ac:dyDescent="0.45">
      <c r="A128" s="12"/>
      <c r="B128" s="233"/>
      <c r="C128" s="29"/>
      <c r="D128" s="234"/>
      <c r="F128" s="237" t="s">
        <v>305</v>
      </c>
      <c r="G128" s="73"/>
      <c r="H128" s="380"/>
      <c r="I128" s="85"/>
    </row>
    <row r="129" spans="1:9" ht="5.65" customHeight="1" x14ac:dyDescent="0.45">
      <c r="A129" s="12"/>
      <c r="B129" s="233"/>
      <c r="C129" s="29"/>
      <c r="D129" s="234"/>
      <c r="F129" s="237"/>
      <c r="G129" s="1"/>
      <c r="H129" s="380"/>
      <c r="I129" s="1"/>
    </row>
    <row r="130" spans="1:9" ht="30" customHeight="1" x14ac:dyDescent="0.45">
      <c r="A130" s="12"/>
      <c r="B130" s="233"/>
      <c r="C130" s="29"/>
      <c r="D130" s="234"/>
      <c r="F130" s="236" t="s">
        <v>235</v>
      </c>
      <c r="G130" s="1"/>
      <c r="H130" s="380"/>
      <c r="I130" s="1"/>
    </row>
    <row r="131" spans="1:9" ht="6.75" customHeight="1" x14ac:dyDescent="0.45">
      <c r="A131" s="12"/>
      <c r="B131" s="233"/>
      <c r="C131" s="29"/>
      <c r="D131" s="234"/>
      <c r="F131" s="237"/>
      <c r="G131" s="1"/>
      <c r="H131" s="380"/>
      <c r="I131" s="1"/>
    </row>
    <row r="132" spans="1:9" ht="30" customHeight="1" x14ac:dyDescent="0.45">
      <c r="A132" s="12"/>
      <c r="B132" s="233"/>
      <c r="C132" s="29"/>
      <c r="D132" s="234"/>
      <c r="F132" s="381" t="s">
        <v>234</v>
      </c>
      <c r="G132" s="73"/>
      <c r="H132" s="380"/>
      <c r="I132" s="85"/>
    </row>
    <row r="133" spans="1:9" ht="11.65" customHeight="1" x14ac:dyDescent="0.45">
      <c r="A133" s="12"/>
      <c r="B133" s="233"/>
      <c r="C133" s="29"/>
      <c r="D133" s="234"/>
      <c r="F133" s="381"/>
      <c r="G133" s="235"/>
      <c r="H133" s="380"/>
      <c r="I133" s="250"/>
    </row>
    <row r="134" spans="1:9" ht="30" customHeight="1" x14ac:dyDescent="0.45">
      <c r="A134" s="12"/>
      <c r="B134" s="233"/>
      <c r="C134" s="29"/>
      <c r="D134" s="234"/>
      <c r="F134" s="237" t="s">
        <v>236</v>
      </c>
      <c r="G134" s="73"/>
      <c r="H134" s="380"/>
      <c r="I134" s="85"/>
    </row>
    <row r="135" spans="1:9" ht="30" customHeight="1" x14ac:dyDescent="0.45">
      <c r="A135" s="12"/>
      <c r="B135" s="233"/>
      <c r="C135" s="29"/>
      <c r="D135" s="234"/>
      <c r="F135" s="237"/>
      <c r="G135" s="384"/>
      <c r="H135" s="380"/>
      <c r="I135" s="385"/>
    </row>
    <row r="136" spans="1:9" ht="30" customHeight="1" x14ac:dyDescent="0.45">
      <c r="A136" s="12"/>
      <c r="B136" s="233"/>
      <c r="C136" s="29"/>
      <c r="D136" s="234"/>
      <c r="F136" s="238" t="s">
        <v>249</v>
      </c>
      <c r="G136" s="3"/>
      <c r="H136" s="89"/>
      <c r="I136" s="235"/>
    </row>
    <row r="137" spans="1:9" ht="53.45" customHeight="1" x14ac:dyDescent="0.45">
      <c r="A137" s="12"/>
      <c r="B137" s="74" t="str">
        <f>Beregningsmodell!B57</f>
        <v>Utgjør samlet egenkaptial mindre en halvparten av selskapskapital og ovekurs?</v>
      </c>
      <c r="C137" s="29"/>
      <c r="D137" s="253" t="str">
        <f>IF(Beregningsmodell!D57="","",Beregningsmodell!D57)</f>
        <v/>
      </c>
      <c r="F137" s="237" t="str">
        <f>IF(OR(D114="Mikro",D114="Liten"),"Kontrollhandling kun relevant for mellomstore og store foretak","Innhent årsregnskapet for siste regnskapsår med balansedag før 1. mars 2020 og kontroller at samlet egenkapital ikke utgjør mindre enn halvparten av selskapskapital og overkurs.")</f>
        <v>Innhent årsregnskapet for siste regnskapsår med balansedag før 1. mars 2020 og kontroller at samlet egenkapital ikke utgjør mindre enn halvparten av selskapskapital og overkurs.</v>
      </c>
      <c r="G137" s="73"/>
      <c r="H137" s="89"/>
      <c r="I137" s="85"/>
    </row>
    <row r="138" spans="1:9" ht="53.45" customHeight="1" x14ac:dyDescent="0.45">
      <c r="A138" s="12"/>
      <c r="B138" s="445" t="str">
        <f>Beregningsmodell!B58</f>
        <v>Utgjør samlet gjeld mer enn 7,5 samlet egenkapital, og at forholdet mellom EBITDA og netto rentekostnader er større enn 1?</v>
      </c>
      <c r="C138" s="445"/>
      <c r="D138" s="253" t="str">
        <f>IF(Beregningsmodell!D58="","",Beregningsmodell!D58)</f>
        <v/>
      </c>
      <c r="F138" s="237" t="str">
        <f>IF(OR(D114="Mikro",D114="Liten",D114="Mellomstor"),"Kontrollhandling kun aktuell for store foretak","Innhent årsregnskapet for de to siste regnskapsår med balansedag før 1. mars 2020 og kontroller at samlet gjeld ikke utgjør mer enn 7,5 ganger samlet egenkapital og at forholdet mellom EBITDA og nettokostnader ikke er større enn 1.")</f>
        <v>Innhent årsregnskapet for de to siste regnskapsår med balansedag før 1. mars 2020 og kontroller at samlet gjeld ikke utgjør mer enn 7,5 ganger samlet egenkapital og at forholdet mellom EBITDA og nettokostnader ikke er større enn 1.</v>
      </c>
      <c r="G138" s="73"/>
      <c r="H138" s="89"/>
      <c r="I138" s="85"/>
    </row>
    <row r="139" spans="1:9" ht="32.25" customHeight="1" x14ac:dyDescent="0.5">
      <c r="A139" s="12"/>
      <c r="B139" s="166" t="s">
        <v>162</v>
      </c>
      <c r="C139" s="88"/>
      <c r="D139" s="109"/>
      <c r="G139" s="3"/>
      <c r="H139" s="12"/>
      <c r="I139" s="235"/>
    </row>
    <row r="140" spans="1:9" ht="33" customHeight="1" x14ac:dyDescent="0.45">
      <c r="A140" s="12"/>
      <c r="B140" s="88" t="s">
        <v>158</v>
      </c>
      <c r="C140" s="88"/>
      <c r="D140" s="171" t="str">
        <f>IF(Beregningsmodell!D60="","",Beregningsmodell!D60)</f>
        <v/>
      </c>
      <c r="G140" s="3"/>
      <c r="I140" s="235"/>
    </row>
    <row r="141" spans="1:9" ht="33" customHeight="1" x14ac:dyDescent="0.45">
      <c r="A141" s="12"/>
      <c r="B141" s="448" t="s">
        <v>157</v>
      </c>
      <c r="C141" s="448"/>
      <c r="D141" s="171" t="str">
        <f>IF(Beregningsmodell!D61="","",Beregningsmodell!D61)</f>
        <v/>
      </c>
      <c r="F141" s="163"/>
      <c r="G141" s="3"/>
    </row>
    <row r="142" spans="1:9" ht="53.25" customHeight="1" x14ac:dyDescent="0.45">
      <c r="A142" s="12"/>
      <c r="B142" s="449" t="s">
        <v>159</v>
      </c>
      <c r="C142" s="449"/>
      <c r="D142" s="171" t="str">
        <f>IF(Beregningsmodell!D62="","",Beregningsmodell!D62)</f>
        <v/>
      </c>
      <c r="F142" s="238" t="s">
        <v>307</v>
      </c>
      <c r="G142" s="3"/>
    </row>
    <row r="143" spans="1:9" ht="25.5" customHeight="1" x14ac:dyDescent="0.45">
      <c r="A143" s="12"/>
      <c r="B143" s="29" t="s">
        <v>160</v>
      </c>
      <c r="C143" s="29"/>
      <c r="D143" s="197">
        <f>Beregningsmodell!D63</f>
        <v>0</v>
      </c>
      <c r="F143" s="389" t="s">
        <v>237</v>
      </c>
      <c r="G143" s="3"/>
    </row>
    <row r="144" spans="1:9" ht="24" customHeight="1" x14ac:dyDescent="0.5">
      <c r="A144" s="12"/>
      <c r="B144" s="166" t="s">
        <v>163</v>
      </c>
      <c r="C144" s="88"/>
      <c r="D144" s="172"/>
      <c r="F144" s="12"/>
      <c r="G144" s="3"/>
    </row>
    <row r="145" spans="1:9" ht="29.45" customHeight="1" x14ac:dyDescent="0.45">
      <c r="A145" s="12"/>
      <c r="B145" s="88" t="s">
        <v>151</v>
      </c>
      <c r="C145" s="88"/>
      <c r="D145" s="171" t="str">
        <f>IF(Beregningsmodell!D65="","",Beregningsmodell!D65)</f>
        <v/>
      </c>
      <c r="F145" s="237" t="s">
        <v>308</v>
      </c>
      <c r="G145" s="73"/>
      <c r="H145" s="89"/>
      <c r="I145" s="85"/>
    </row>
    <row r="146" spans="1:9" ht="29.45" customHeight="1" x14ac:dyDescent="0.45">
      <c r="A146" s="12"/>
      <c r="B146" s="447" t="s">
        <v>152</v>
      </c>
      <c r="C146" s="447"/>
      <c r="D146" s="171" t="str">
        <f>IF(Beregningsmodell!D66="","",Beregningsmodell!D66)</f>
        <v/>
      </c>
      <c r="F146" s="237" t="s">
        <v>239</v>
      </c>
      <c r="G146" s="73"/>
      <c r="I146" s="85"/>
    </row>
    <row r="147" spans="1:9" ht="29.45" customHeight="1" x14ac:dyDescent="0.45">
      <c r="A147" s="12"/>
      <c r="B147" s="447" t="s">
        <v>153</v>
      </c>
      <c r="C147" s="447"/>
      <c r="D147" s="171" t="str">
        <f>IF(Beregningsmodell!D67="","",Beregningsmodell!D67)</f>
        <v/>
      </c>
      <c r="F147" s="237" t="s">
        <v>240</v>
      </c>
      <c r="G147" s="73"/>
      <c r="I147" s="85"/>
    </row>
    <row r="148" spans="1:9" ht="34.5" customHeight="1" x14ac:dyDescent="0.45">
      <c r="A148" s="12"/>
      <c r="B148" s="447" t="s">
        <v>154</v>
      </c>
      <c r="C148" s="447"/>
      <c r="D148" s="171" t="str">
        <f>IF(Beregningsmodell!D68="","",Beregningsmodell!D68)</f>
        <v/>
      </c>
      <c r="F148" s="237" t="s">
        <v>241</v>
      </c>
      <c r="G148" s="73"/>
      <c r="I148" s="85"/>
    </row>
    <row r="149" spans="1:9" ht="31.5" customHeight="1" x14ac:dyDescent="0.45">
      <c r="A149" s="12"/>
      <c r="B149" s="447" t="s">
        <v>155</v>
      </c>
      <c r="C149" s="447"/>
      <c r="D149" s="171" t="str">
        <f>IF(Beregningsmodell!D69="","",Beregningsmodell!D69)</f>
        <v/>
      </c>
      <c r="F149" s="237" t="s">
        <v>242</v>
      </c>
      <c r="G149" s="73"/>
      <c r="I149" s="85"/>
    </row>
    <row r="150" spans="1:9" ht="51" customHeight="1" x14ac:dyDescent="0.45">
      <c r="A150" s="12"/>
      <c r="B150" s="448" t="s">
        <v>156</v>
      </c>
      <c r="C150" s="448"/>
      <c r="D150" s="171" t="str">
        <f>IF(Beregningsmodell!D70="","",Beregningsmodell!D70)</f>
        <v/>
      </c>
      <c r="F150" s="163"/>
      <c r="G150" s="3"/>
    </row>
    <row r="151" spans="1:9" ht="26.25" customHeight="1" x14ac:dyDescent="0.45">
      <c r="A151" s="12"/>
      <c r="B151" s="29" t="s">
        <v>161</v>
      </c>
      <c r="C151" s="29"/>
      <c r="D151" s="197">
        <f>Beregningsmodell!D71</f>
        <v>0</v>
      </c>
      <c r="F151" s="12"/>
      <c r="G151" s="3"/>
    </row>
    <row r="152" spans="1:9" ht="15" customHeight="1" x14ac:dyDescent="0.45">
      <c r="A152" s="12"/>
      <c r="B152" s="90"/>
      <c r="C152" s="90"/>
      <c r="D152" s="172"/>
      <c r="G152" s="3"/>
    </row>
    <row r="153" spans="1:9" ht="32.25" customHeight="1" x14ac:dyDescent="0.45">
      <c r="B153" s="168" t="s">
        <v>164</v>
      </c>
      <c r="C153" s="169"/>
      <c r="D153" s="198">
        <f>Beregningsmodell!D73</f>
        <v>0</v>
      </c>
      <c r="F153" s="89" t="s">
        <v>238</v>
      </c>
      <c r="G153" s="73"/>
      <c r="H153" s="89"/>
      <c r="I153" s="85"/>
    </row>
    <row r="154" spans="1:9" ht="32.25" customHeight="1" x14ac:dyDescent="0.45">
      <c r="B154" s="170" t="s">
        <v>167</v>
      </c>
      <c r="C154" s="55"/>
      <c r="D154" s="195">
        <f>Beregningsmodell!D74</f>
        <v>0</v>
      </c>
      <c r="G154" s="3"/>
    </row>
    <row r="155" spans="1:9" x14ac:dyDescent="0.45">
      <c r="G155" s="3"/>
    </row>
    <row r="156" spans="1:9" x14ac:dyDescent="0.45">
      <c r="B156" s="4"/>
      <c r="C156" s="4"/>
      <c r="D156" s="5"/>
      <c r="E156" s="5"/>
      <c r="F156" s="4"/>
      <c r="G156" s="240"/>
      <c r="H156" s="4"/>
      <c r="I156" s="248"/>
    </row>
    <row r="159" spans="1:9" ht="18" x14ac:dyDescent="0.45">
      <c r="B159" s="218" t="s">
        <v>101</v>
      </c>
    </row>
    <row r="162" spans="6:9" x14ac:dyDescent="0.45">
      <c r="F162" s="46" t="s">
        <v>83</v>
      </c>
    </row>
    <row r="163" spans="6:9" ht="27" customHeight="1" x14ac:dyDescent="0.45">
      <c r="F163" s="457" t="s">
        <v>206</v>
      </c>
      <c r="G163" s="465"/>
      <c r="I163" s="467"/>
    </row>
    <row r="164" spans="6:9" ht="21.75" customHeight="1" x14ac:dyDescent="0.45">
      <c r="F164" s="457"/>
      <c r="G164" s="466"/>
      <c r="I164" s="468"/>
    </row>
    <row r="165" spans="6:9" ht="17.25" customHeight="1" x14ac:dyDescent="0.45"/>
    <row r="166" spans="6:9" ht="17.25" customHeight="1" x14ac:dyDescent="0.45">
      <c r="F166" s="457" t="s">
        <v>207</v>
      </c>
      <c r="G166" s="465"/>
      <c r="I166" s="467"/>
    </row>
    <row r="167" spans="6:9" ht="15" customHeight="1" x14ac:dyDescent="0.45">
      <c r="F167" s="457"/>
      <c r="G167" s="466"/>
      <c r="I167" s="468"/>
    </row>
    <row r="170" spans="6:9" x14ac:dyDescent="0.45">
      <c r="F170" s="481" t="s">
        <v>208</v>
      </c>
      <c r="G170" s="481"/>
      <c r="H170" s="481"/>
      <c r="I170" s="481"/>
    </row>
    <row r="171" spans="6:9" x14ac:dyDescent="0.45">
      <c r="F171" s="481"/>
      <c r="G171" s="481"/>
      <c r="H171" s="481"/>
      <c r="I171" s="481"/>
    </row>
    <row r="173" spans="6:9" x14ac:dyDescent="0.45">
      <c r="F173" s="485" t="s">
        <v>209</v>
      </c>
      <c r="G173" s="485"/>
      <c r="H173" s="485"/>
      <c r="I173" s="485"/>
    </row>
    <row r="174" spans="6:9" x14ac:dyDescent="0.45">
      <c r="F174" s="8"/>
      <c r="G174" s="244"/>
      <c r="H174" s="8"/>
      <c r="I174" s="23"/>
    </row>
    <row r="175" spans="6:9" x14ac:dyDescent="0.45">
      <c r="F175" s="485" t="s">
        <v>362</v>
      </c>
      <c r="G175" s="485"/>
      <c r="H175" s="485"/>
      <c r="I175" s="485"/>
    </row>
    <row r="176" spans="6:9" x14ac:dyDescent="0.45">
      <c r="F176" s="485"/>
      <c r="G176" s="485"/>
      <c r="H176" s="485"/>
      <c r="I176" s="485"/>
    </row>
    <row r="177" spans="2:9" x14ac:dyDescent="0.45">
      <c r="F177" s="215"/>
      <c r="G177" s="245"/>
      <c r="H177" s="215"/>
      <c r="I177" s="215"/>
    </row>
    <row r="178" spans="2:9" x14ac:dyDescent="0.45">
      <c r="F178" s="216" t="s">
        <v>210</v>
      </c>
      <c r="G178" s="245"/>
      <c r="H178" s="215"/>
      <c r="I178" s="215"/>
    </row>
    <row r="179" spans="2:9" x14ac:dyDescent="0.45">
      <c r="F179" s="217"/>
      <c r="G179" s="246"/>
      <c r="H179" s="217"/>
      <c r="I179" s="217"/>
    </row>
    <row r="180" spans="2:9" x14ac:dyDescent="0.45">
      <c r="C180" s="413" t="s">
        <v>31</v>
      </c>
      <c r="D180" s="18" t="s">
        <v>2</v>
      </c>
    </row>
    <row r="181" spans="2:9" x14ac:dyDescent="0.45">
      <c r="B181" s="31"/>
    </row>
    <row r="182" spans="2:9" ht="30" customHeight="1" x14ac:dyDescent="0.45">
      <c r="B182" s="11" t="s">
        <v>7</v>
      </c>
      <c r="C182" s="10" t="str">
        <f>IF(Beregningsmodell!C81="","",Beregningsmodell!C81)</f>
        <v/>
      </c>
      <c r="D182" s="10" t="str">
        <f>IF(Beregningsmodell!D81="","",Beregningsmodell!D81)</f>
        <v/>
      </c>
      <c r="F182" s="63" t="s">
        <v>211</v>
      </c>
      <c r="G182" s="73"/>
      <c r="I182" s="85"/>
    </row>
    <row r="183" spans="2:9" ht="30" customHeight="1" x14ac:dyDescent="0.45">
      <c r="B183" s="6" t="s">
        <v>17</v>
      </c>
      <c r="C183" s="10" t="str">
        <f>IF(Beregningsmodell!C86="","",Beregningsmodell!C86)</f>
        <v/>
      </c>
      <c r="D183" s="10" t="str">
        <f>IF(Beregningsmodell!D86="","",Beregningsmodell!D86)</f>
        <v/>
      </c>
      <c r="F183" s="27" t="s">
        <v>212</v>
      </c>
      <c r="G183" s="73"/>
      <c r="I183" s="85"/>
    </row>
    <row r="184" spans="2:9" ht="30" customHeight="1" x14ac:dyDescent="0.45">
      <c r="B184" s="6" t="s">
        <v>8</v>
      </c>
      <c r="C184" s="10" t="str">
        <f>IF(Beregningsmodell!C91="","",Beregningsmodell!C91)</f>
        <v/>
      </c>
      <c r="D184" s="10" t="str">
        <f>IF(Beregningsmodell!D91="","",Beregningsmodell!D91)</f>
        <v/>
      </c>
      <c r="F184" s="27" t="s">
        <v>213</v>
      </c>
      <c r="G184" s="73"/>
      <c r="I184" s="85"/>
    </row>
    <row r="185" spans="2:9" ht="30" customHeight="1" x14ac:dyDescent="0.45">
      <c r="B185" s="11" t="s">
        <v>9</v>
      </c>
      <c r="C185" s="10" t="str">
        <f>IF(Beregningsmodell!C96="","",Beregningsmodell!C96)</f>
        <v/>
      </c>
      <c r="D185" s="10" t="str">
        <f>IF(Beregningsmodell!D96="","",Beregningsmodell!D96)</f>
        <v/>
      </c>
      <c r="F185" s="63" t="s">
        <v>214</v>
      </c>
      <c r="G185" s="73"/>
      <c r="I185" s="85"/>
    </row>
    <row r="186" spans="2:9" ht="30" customHeight="1" x14ac:dyDescent="0.45">
      <c r="B186" s="6" t="s">
        <v>10</v>
      </c>
      <c r="C186" s="10" t="str">
        <f>IF(Beregningsmodell!C101="","",Beregningsmodell!C101)</f>
        <v/>
      </c>
      <c r="D186" s="10" t="str">
        <f>IF(Beregningsmodell!D101="","",Beregningsmodell!D101)</f>
        <v/>
      </c>
      <c r="F186" s="27" t="s">
        <v>215</v>
      </c>
      <c r="G186" s="73"/>
      <c r="I186" s="85"/>
    </row>
    <row r="187" spans="2:9" ht="45" customHeight="1" x14ac:dyDescent="0.45">
      <c r="B187" s="11" t="s">
        <v>11</v>
      </c>
      <c r="C187" s="10" t="str">
        <f>IF(Beregningsmodell!C106="","",Beregningsmodell!C106)</f>
        <v/>
      </c>
      <c r="D187" s="10" t="str">
        <f>IF(Beregningsmodell!D106="","",Beregningsmodell!D106)</f>
        <v/>
      </c>
      <c r="F187" s="63" t="s">
        <v>216</v>
      </c>
      <c r="G187" s="73"/>
      <c r="I187" s="85"/>
    </row>
    <row r="188" spans="2:9" ht="30" customHeight="1" x14ac:dyDescent="0.45">
      <c r="B188" s="6" t="s">
        <v>12</v>
      </c>
      <c r="C188" s="10" t="str">
        <f>IF(Beregningsmodell!C111="","",Beregningsmodell!C111)</f>
        <v/>
      </c>
      <c r="D188" s="10" t="str">
        <f>IF(Beregningsmodell!D111="","",Beregningsmodell!D111)</f>
        <v/>
      </c>
      <c r="F188" s="27" t="s">
        <v>217</v>
      </c>
      <c r="G188" s="73"/>
      <c r="I188" s="85"/>
    </row>
    <row r="189" spans="2:9" ht="30" customHeight="1" x14ac:dyDescent="0.45">
      <c r="B189" s="6" t="s">
        <v>13</v>
      </c>
      <c r="C189" s="10" t="str">
        <f>IF(Beregningsmodell!C116="","",Beregningsmodell!C116)</f>
        <v/>
      </c>
      <c r="D189" s="10" t="str">
        <f>IF(Beregningsmodell!D116="","",Beregningsmodell!D116)</f>
        <v/>
      </c>
      <c r="F189" s="27" t="s">
        <v>218</v>
      </c>
      <c r="G189" s="73"/>
      <c r="I189" s="85"/>
    </row>
    <row r="190" spans="2:9" ht="30" customHeight="1" x14ac:dyDescent="0.45">
      <c r="B190" s="11" t="s">
        <v>14</v>
      </c>
      <c r="C190" s="10" t="str">
        <f>IF(Beregningsmodell!C121="","",Beregningsmodell!C121)</f>
        <v/>
      </c>
      <c r="D190" s="10" t="str">
        <f>IF(Beregningsmodell!D121="","",Beregningsmodell!D121)</f>
        <v/>
      </c>
      <c r="F190" s="63" t="s">
        <v>219</v>
      </c>
      <c r="G190" s="73"/>
      <c r="I190" s="85"/>
    </row>
    <row r="191" spans="2:9" ht="30" customHeight="1" x14ac:dyDescent="0.45">
      <c r="B191" s="11" t="s">
        <v>15</v>
      </c>
      <c r="C191" s="10" t="str">
        <f>IF(Beregningsmodell!C126="","",Beregningsmodell!C126)</f>
        <v/>
      </c>
      <c r="D191" s="10" t="str">
        <f>IF(Beregningsmodell!D126="","",Beregningsmodell!D126)</f>
        <v/>
      </c>
      <c r="F191" s="63" t="s">
        <v>220</v>
      </c>
      <c r="G191" s="73"/>
      <c r="I191" s="85"/>
    </row>
    <row r="192" spans="2:9" ht="30" customHeight="1" x14ac:dyDescent="0.45">
      <c r="B192" s="11" t="s">
        <v>34</v>
      </c>
      <c r="C192" s="10" t="str">
        <f>IF(Beregningsmodell!C131="","",Beregningsmodell!C131)</f>
        <v/>
      </c>
      <c r="D192" s="10" t="str">
        <f>IF(Beregningsmodell!D131="","",Beregningsmodell!D131)</f>
        <v/>
      </c>
      <c r="F192" s="63" t="s">
        <v>221</v>
      </c>
      <c r="G192" s="73"/>
      <c r="I192" s="85"/>
    </row>
    <row r="193" spans="2:11" ht="30" customHeight="1" x14ac:dyDescent="0.45">
      <c r="B193" s="11" t="s">
        <v>179</v>
      </c>
      <c r="C193" s="10" t="str">
        <f>IF(Beregningsmodell!C136="","",Beregningsmodell!C136)</f>
        <v/>
      </c>
      <c r="D193" s="10" t="str">
        <f>IF(Beregningsmodell!D136="","",Beregningsmodell!D136)</f>
        <v/>
      </c>
      <c r="E193" s="24"/>
      <c r="F193" s="63" t="s">
        <v>222</v>
      </c>
      <c r="G193" s="73"/>
      <c r="I193" s="85"/>
      <c r="J193" s="219"/>
      <c r="K193" s="219"/>
    </row>
    <row r="194" spans="2:11" ht="33.75" customHeight="1" x14ac:dyDescent="0.45">
      <c r="B194" s="11" t="s">
        <v>244</v>
      </c>
      <c r="C194" s="10" t="str">
        <f>IF(Beregningsmodell!C141="","",Beregningsmodell!C141)</f>
        <v/>
      </c>
      <c r="D194" s="10" t="str">
        <f>IF(Beregningsmodell!D141="","",Beregningsmodell!D141)</f>
        <v/>
      </c>
      <c r="E194" s="24"/>
      <c r="F194" s="251" t="s">
        <v>245</v>
      </c>
      <c r="G194" s="73"/>
      <c r="I194" s="85"/>
      <c r="J194" s="219"/>
      <c r="K194" s="219"/>
    </row>
    <row r="195" spans="2:11" ht="30" customHeight="1" x14ac:dyDescent="0.45">
      <c r="B195" s="11" t="s">
        <v>243</v>
      </c>
      <c r="C195" s="10" t="str">
        <f>IF(Beregningsmodell!C146="","",Beregningsmodell!C146)</f>
        <v/>
      </c>
      <c r="D195" s="10" t="str">
        <f>IF(Beregningsmodell!D146="","",Beregningsmodell!D146)</f>
        <v/>
      </c>
      <c r="E195" s="24"/>
      <c r="F195" s="251" t="s">
        <v>246</v>
      </c>
      <c r="G195" s="73"/>
      <c r="I195" s="85"/>
      <c r="J195" s="219"/>
      <c r="K195" s="219"/>
    </row>
    <row r="196" spans="2:11" ht="28.5" customHeight="1" x14ac:dyDescent="0.45">
      <c r="B196" s="8"/>
      <c r="C196" s="8"/>
      <c r="G196" s="3"/>
    </row>
    <row r="197" spans="2:11" ht="33" customHeight="1" x14ac:dyDescent="0.45">
      <c r="B197" s="167" t="str">
        <f>Beregningsmodell!B157</f>
        <v xml:space="preserve"> Sum faste uunngåelige kostnader i perioden det søkes kompensasjon for</v>
      </c>
      <c r="C197" s="22"/>
      <c r="D197" s="176">
        <f>Beregningsmodell!D157</f>
        <v>0</v>
      </c>
      <c r="G197" s="3"/>
    </row>
    <row r="198" spans="2:11" ht="19.5" customHeight="1" x14ac:dyDescent="0.45">
      <c r="B198" s="4"/>
      <c r="C198" s="4"/>
      <c r="D198" s="5"/>
      <c r="E198" s="5"/>
      <c r="F198" s="4"/>
      <c r="G198" s="240"/>
      <c r="H198" s="4"/>
      <c r="I198" s="248"/>
    </row>
    <row r="199" spans="2:11" ht="19.5" customHeight="1" x14ac:dyDescent="0.45">
      <c r="B199" s="12"/>
      <c r="C199" s="12"/>
      <c r="D199" s="13"/>
      <c r="E199" s="13"/>
      <c r="F199" s="12"/>
      <c r="G199" s="362"/>
      <c r="H199" s="12"/>
      <c r="I199" s="363"/>
    </row>
    <row r="200" spans="2:11" ht="19.5" customHeight="1" x14ac:dyDescent="0.55000000000000004">
      <c r="B200" s="20" t="str">
        <f>Beregningsmodell!B160</f>
        <v>5. Kompensasjon for tapt varelager i desember 2021 eller januar 2022</v>
      </c>
      <c r="F200" s="46"/>
      <c r="G200" s="1"/>
      <c r="I200" s="1"/>
    </row>
    <row r="201" spans="2:11" ht="24.75" customHeight="1" x14ac:dyDescent="0.45">
      <c r="B201" s="192"/>
      <c r="G201" s="1"/>
      <c r="I201" s="1"/>
    </row>
    <row r="202" spans="2:11" ht="45.75" customHeight="1" x14ac:dyDescent="0.45">
      <c r="B202" s="489" t="str">
        <f>Beregningsmodell!B162</f>
        <v>Kom gjerne med en skriftlig redegjørelse for tapet her….</v>
      </c>
      <c r="C202" s="490"/>
      <c r="D202" s="491"/>
      <c r="F202" s="46"/>
      <c r="G202" s="1"/>
      <c r="I202" s="1"/>
    </row>
    <row r="203" spans="2:11" ht="24.75" customHeight="1" x14ac:dyDescent="0.45">
      <c r="B203" s="192"/>
      <c r="F203" s="46" t="s">
        <v>248</v>
      </c>
      <c r="G203" s="1"/>
      <c r="I203" s="1"/>
    </row>
    <row r="204" spans="2:11" ht="30" customHeight="1" x14ac:dyDescent="0.45">
      <c r="B204" s="457" t="str">
        <f>Beregningsmodell!B164</f>
        <v>Søker foretaket om kompensasjon for tapt varelager i desember 2021 eller januar 2022, 
jf. forskriften § 3-6?</v>
      </c>
      <c r="C204" s="452"/>
      <c r="D204" s="227" t="str">
        <f>IF(Beregningsmodell!D164="","",Beregningsmodell!D164)</f>
        <v/>
      </c>
      <c r="F204" s="482" t="s">
        <v>351</v>
      </c>
      <c r="G204" s="465"/>
      <c r="I204" s="483"/>
    </row>
    <row r="205" spans="2:11" ht="175.5" customHeight="1" x14ac:dyDescent="0.45">
      <c r="B205" s="457" t="str">
        <f>IF(D204="Nei","Ikke relevant","Er foretaket pålagt skjenkestopp, eller å holde stengt iht covid-19 forskriften, eller tilsvarende kommunale forskrifter?")</f>
        <v>Er foretaket pålagt skjenkestopp, eller å holde stengt iht covid-19 forskriften, eller tilsvarende kommunale forskrifter?</v>
      </c>
      <c r="C205" s="457"/>
      <c r="D205" s="227" t="str">
        <f>IF(Beregningsmodell!D165="","",Beregningsmodell!D165)</f>
        <v/>
      </c>
      <c r="F205" s="482"/>
      <c r="G205" s="466"/>
      <c r="I205" s="484"/>
    </row>
    <row r="206" spans="2:11" ht="69.75" customHeight="1" x14ac:dyDescent="0.45">
      <c r="B206" s="457" t="str">
        <f>IF(D204="Nei","Ikke relavant","Er varene (som søkes kompensert) ferskvare som næringsmidler, andre bederverlige varer 
eller andre planter?")</f>
        <v>Er varene (som søkes kompensert) ferskvare som næringsmidler, andre bederverlige varer 
eller andre planter?</v>
      </c>
      <c r="C206" s="457"/>
      <c r="D206" s="227" t="str">
        <f>IF(Beregningsmodell!D166="","",Beregningsmodell!D166)</f>
        <v/>
      </c>
      <c r="F206" s="202" t="s">
        <v>352</v>
      </c>
      <c r="G206" s="73"/>
      <c r="I206" s="85"/>
    </row>
    <row r="207" spans="2:11" ht="56.25" customHeight="1" x14ac:dyDescent="0.45">
      <c r="B207" s="6" t="str">
        <f>IF(D204="Nei","Ikke relevant","Ble varene bestilt før pålegg om skjenkestopp og/eller å holde stengt?")</f>
        <v>Ble varene bestilt før pålegg om skjenkestopp og/eller å holde stengt?</v>
      </c>
      <c r="C207" s="27"/>
      <c r="D207" s="227" t="str">
        <f>IF(Beregningsmodell!D167="","",Beregningsmodell!D167)</f>
        <v/>
      </c>
      <c r="F207" s="202" t="str">
        <f>IF(D204="Nei","Kontrollhandling ikke aktuell da foretaket ikke har søkt om erstatning for tapt varelager","Kontroller at det som er opplyst i redegjørelsen om perioden for skjenkestopp eller stenging stemmer med de pålegg om skjenkestopp eller stenging som det er henvist til.")</f>
        <v>Kontroller at det som er opplyst i redegjørelsen om perioden for skjenkestopp eller stenging stemmer med de pålegg om skjenkestopp eller stenging som det er henvist til.</v>
      </c>
      <c r="G207" s="73"/>
      <c r="I207" s="85"/>
    </row>
    <row r="208" spans="2:11" ht="47.25" customHeight="1" x14ac:dyDescent="0.45">
      <c r="B208" s="458" t="str">
        <f>IF(D204="Nei","Ikke relevant","Går varene ut på dato, eller forringes slik at de ikke holder salgbar kvalitet, i løpet av den nedstengte perioden, eller innen 14 dager etter opphør av skjenkestopp og/eller stenging?")</f>
        <v>Går varene ut på dato, eller forringes slik at de ikke holder salgbar kvalitet, i løpet av den nedstengte perioden, eller innen 14 dager etter opphør av skjenkestopp og/eller stenging?</v>
      </c>
      <c r="C208" s="458"/>
      <c r="D208" s="227" t="str">
        <f>IF(Beregningsmodell!D168="","",Beregningsmodell!D168)</f>
        <v/>
      </c>
      <c r="F208" s="415" t="s">
        <v>353</v>
      </c>
      <c r="G208" s="73"/>
      <c r="I208" s="85"/>
    </row>
    <row r="209" spans="2:9" ht="19.5" customHeight="1" x14ac:dyDescent="0.45">
      <c r="D209" s="200"/>
      <c r="G209" s="1"/>
      <c r="I209" s="1"/>
    </row>
    <row r="210" spans="2:9" ht="37.5" customHeight="1" x14ac:dyDescent="0.45">
      <c r="B210" s="6" t="str">
        <f>IF(D204="Nei","Ikke relevant","Oppgi varelagerets anskaffelseskostnad eksklusive særavgifter og fradragsberettiget mva")</f>
        <v>Oppgi varelagerets anskaffelseskostnad eksklusive særavgifter og fradragsberettiget mva</v>
      </c>
      <c r="C210" s="27"/>
      <c r="D210" s="226">
        <f>Beregningsmodell!D170</f>
        <v>0</v>
      </c>
      <c r="F210" s="89" t="s">
        <v>354</v>
      </c>
      <c r="G210" s="73"/>
      <c r="I210" s="85"/>
    </row>
    <row r="211" spans="2:9" ht="18.75" customHeight="1" x14ac:dyDescent="0.45">
      <c r="B211" s="6"/>
      <c r="C211" s="27"/>
      <c r="D211" s="201"/>
      <c r="G211" s="1"/>
      <c r="I211" s="1"/>
    </row>
    <row r="212" spans="2:9" ht="28.5" customHeight="1" x14ac:dyDescent="0.45">
      <c r="B212" s="6"/>
      <c r="C212" s="27"/>
      <c r="D212" s="201"/>
      <c r="F212" s="57" t="s">
        <v>247</v>
      </c>
      <c r="G212" s="1"/>
      <c r="I212" s="1"/>
    </row>
    <row r="213" spans="2:9" ht="12" customHeight="1" x14ac:dyDescent="0.45">
      <c r="B213" s="6"/>
      <c r="C213" s="27"/>
      <c r="D213" s="201"/>
    </row>
    <row r="214" spans="2:9" ht="31.5" customHeight="1" x14ac:dyDescent="0.45">
      <c r="B214" s="6"/>
      <c r="C214" s="27"/>
      <c r="D214" s="201"/>
      <c r="F214" s="89" t="str">
        <f>IF(D204="Nei","Kontrollhandling ikke aktuell da foretaket ikke har søkt om erstatning for tapt varelager","Antall eller mengde minst tilsvarer det som er oppgitt i oppstillingen")</f>
        <v>Antall eller mengde minst tilsvarer det som er oppgitt i oppstillingen</v>
      </c>
      <c r="G214" s="73"/>
      <c r="I214" s="85"/>
    </row>
    <row r="215" spans="2:9" ht="31.5" customHeight="1" x14ac:dyDescent="0.45">
      <c r="B215" s="6"/>
      <c r="C215" s="27"/>
      <c r="D215" s="201"/>
      <c r="F215" s="89" t="str">
        <f>IF(D204="Nei","Kontrollhandling ikke aktuell da foretaket ikke har søkt om erstatning for tapt varelager","Anskaffelseskostnad stemmer med det som er oppgitt i oppstillingen, og")</f>
        <v>Anskaffelseskostnad stemmer med det som er oppgitt i oppstillingen, og</v>
      </c>
      <c r="G215" s="73"/>
      <c r="I215" s="85"/>
    </row>
    <row r="216" spans="2:9" ht="31.5" customHeight="1" x14ac:dyDescent="0.45">
      <c r="B216" s="6"/>
      <c r="C216" s="27"/>
      <c r="D216" s="201"/>
      <c r="F216" s="89" t="str">
        <f>IF(D204="Nei","Kontrollhandling ikke aktuell da foretaket ikke har søkt om erstatning for tapt varelager","Varene var bestilt før pålegget om skjenkestopp eller å holde stengt ble gitt.")</f>
        <v>Varene var bestilt før pålegget om skjenkestopp eller å holde stengt ble gitt.</v>
      </c>
      <c r="G216" s="73"/>
      <c r="I216" s="85"/>
    </row>
    <row r="217" spans="2:9" ht="15.75" customHeight="1" x14ac:dyDescent="0.45">
      <c r="B217" s="6"/>
      <c r="C217" s="27"/>
      <c r="D217" s="201"/>
      <c r="G217" s="1"/>
      <c r="I217" s="1"/>
    </row>
    <row r="218" spans="2:9" ht="15.75" customHeight="1" x14ac:dyDescent="0.45">
      <c r="B218" s="6"/>
      <c r="C218" s="27"/>
      <c r="D218" s="201"/>
      <c r="G218" s="1"/>
      <c r="I218" s="1"/>
    </row>
    <row r="219" spans="2:9" ht="30.75" customHeight="1" x14ac:dyDescent="0.45">
      <c r="B219" s="458" t="str">
        <f>IF(D204="Nei","Ikke relevant","Har foretaket allerde mottatt erstatning for dette varelageret gjennom forskringsordning
 eller andre kilder?")</f>
        <v>Har foretaket allerde mottatt erstatning for dette varelageret gjennom forskringsordning
 eller andre kilder?</v>
      </c>
      <c r="C219" s="458"/>
      <c r="D219" s="227" t="str">
        <f>IF(Beregningsmodell!D172="","",Beregningsmodell!D172)</f>
        <v/>
      </c>
      <c r="G219" s="1"/>
      <c r="I219" s="1"/>
    </row>
    <row r="220" spans="2:9" ht="30" customHeight="1" x14ac:dyDescent="0.45">
      <c r="B220" s="6" t="str">
        <f>IF(OR(D204="Nei",D219="Nei"),"Ikke relevant","Oppi allerede mottatt erstatningsbeløp")</f>
        <v>Oppi allerede mottatt erstatningsbeløp</v>
      </c>
      <c r="C220" s="27"/>
      <c r="D220" s="226">
        <f>Beregningsmodell!D173</f>
        <v>0</v>
      </c>
      <c r="G220" s="1"/>
      <c r="I220" s="1"/>
    </row>
    <row r="221" spans="2:9" ht="19.5" customHeight="1" x14ac:dyDescent="0.45">
      <c r="D221" s="200"/>
      <c r="G221" s="1"/>
      <c r="I221" s="1"/>
    </row>
    <row r="222" spans="2:9" ht="30.75" customHeight="1" x14ac:dyDescent="0.45">
      <c r="B222" s="168" t="s">
        <v>252</v>
      </c>
      <c r="C222" s="255"/>
      <c r="D222" s="198">
        <f>Beregningsmodell!D175</f>
        <v>0</v>
      </c>
      <c r="G222" s="1"/>
      <c r="I222" s="1"/>
    </row>
    <row r="223" spans="2:9" ht="30.75" customHeight="1" x14ac:dyDescent="0.45">
      <c r="B223" s="256" t="str">
        <f>Beregningsmodell!B176</f>
        <v xml:space="preserve"> Estimert erstatningsbeløp til utbetaling for tapt varelager</v>
      </c>
      <c r="C223" s="175"/>
      <c r="D223" s="257">
        <f>Beregningsmodell!D176</f>
        <v>0</v>
      </c>
      <c r="G223" s="1"/>
      <c r="I223" s="1"/>
    </row>
    <row r="224" spans="2:9" ht="19.5" customHeight="1" x14ac:dyDescent="0.45">
      <c r="B224" s="4"/>
      <c r="C224" s="4"/>
      <c r="D224" s="5"/>
      <c r="E224" s="5"/>
      <c r="F224" s="4"/>
      <c r="G224" s="240"/>
      <c r="H224" s="4"/>
      <c r="I224" s="248"/>
    </row>
    <row r="225" spans="2:9" ht="19.5" customHeight="1" x14ac:dyDescent="0.45">
      <c r="B225" s="12"/>
      <c r="C225" s="12"/>
      <c r="D225" s="13"/>
      <c r="E225" s="13"/>
      <c r="F225" s="12"/>
      <c r="G225" s="362"/>
      <c r="H225" s="12"/>
      <c r="I225" s="363"/>
    </row>
    <row r="226" spans="2:9" ht="18" x14ac:dyDescent="0.55000000000000004">
      <c r="B226" s="206" t="s">
        <v>139</v>
      </c>
      <c r="C226" s="9"/>
      <c r="D226" s="1"/>
    </row>
    <row r="227" spans="2:9" ht="15" customHeight="1" x14ac:dyDescent="0.55000000000000004">
      <c r="B227" s="20"/>
      <c r="C227" s="9"/>
      <c r="D227" s="15"/>
    </row>
    <row r="228" spans="2:9" ht="26.85" customHeight="1" x14ac:dyDescent="0.45">
      <c r="B228" s="6" t="s">
        <v>29</v>
      </c>
      <c r="C228" s="27"/>
      <c r="D228" s="162">
        <f>Beregningsmodell!D181</f>
        <v>0</v>
      </c>
      <c r="E228" s="24"/>
      <c r="F228" s="51"/>
      <c r="G228" s="1"/>
      <c r="I228" s="1"/>
    </row>
    <row r="229" spans="2:9" ht="26.85" customHeight="1" x14ac:dyDescent="0.45">
      <c r="B229" s="6" t="str">
        <f>Beregningsmodell!B182</f>
        <v>Øvre grense iht kontroll mot omsetningsreduksjon målt i kroner</v>
      </c>
      <c r="C229" s="27"/>
      <c r="D229" s="162">
        <f>Beregningsmodell!D182</f>
        <v>0</v>
      </c>
      <c r="E229" s="24"/>
      <c r="F229" s="183" t="str">
        <f>(IF(D229&lt;D228,"Kompensasjon begrenses til omsetningsreduksjon målt i kr",""))</f>
        <v/>
      </c>
      <c r="G229" s="1"/>
      <c r="I229" s="1"/>
    </row>
    <row r="230" spans="2:9" ht="26.85" customHeight="1" x14ac:dyDescent="0.45">
      <c r="B230" s="6" t="str">
        <f>Beregningsmodell!B183</f>
        <v>Øvre grense iht kontroll mot driftsresultat målt i kroner</v>
      </c>
      <c r="C230" s="27"/>
      <c r="D230" s="162">
        <f>Beregningsmodell!D183</f>
        <v>0</v>
      </c>
      <c r="E230" s="24"/>
      <c r="F230" s="183" t="str">
        <f>IF(D230&lt;D228,"Kompensasjon begrenses av driftsresultatet målt i kroner","")</f>
        <v/>
      </c>
      <c r="G230" s="1"/>
      <c r="I230" s="1"/>
    </row>
    <row r="231" spans="2:9" ht="26.85" customHeight="1" x14ac:dyDescent="0.45">
      <c r="B231" s="6" t="str">
        <f>Beregningsmodell!B184</f>
        <v>Øvre grense iht kontroll mot underskudd vs tapt varelager</v>
      </c>
      <c r="C231" s="27"/>
      <c r="D231" s="162">
        <f>Beregningsmodell!D184</f>
        <v>0</v>
      </c>
      <c r="E231" s="24"/>
      <c r="F231" s="183"/>
      <c r="G231" s="1"/>
      <c r="I231" s="1"/>
    </row>
    <row r="232" spans="2:9" ht="26.85" customHeight="1" x14ac:dyDescent="0.45">
      <c r="B232" s="6" t="str">
        <f>Beregningsmodell!B185</f>
        <v>Øvre grense iht kontroll mot maksimumbeløp</v>
      </c>
      <c r="C232" s="27"/>
      <c r="D232" s="162">
        <f>Beregningsmodell!D185</f>
        <v>0</v>
      </c>
      <c r="E232" s="24"/>
      <c r="F232" s="183" t="str">
        <f>IF(D228=0,"",IF(D228&gt;=100000000,"Tilskuddet vil bli begrenset til maksbeløpet på 100 mill.",IF(D228&gt;40000000,"For tilskudd over 40 mill. vil beløpet over 40 mill. bli avkortet med en faktor på 0,5","")))</f>
        <v/>
      </c>
      <c r="G232" s="1"/>
      <c r="I232" s="1"/>
    </row>
    <row r="233" spans="2:9" ht="31.9" customHeight="1" x14ac:dyDescent="0.45">
      <c r="B233" s="487" t="s">
        <v>171</v>
      </c>
      <c r="C233" s="488"/>
      <c r="D233" s="176">
        <f>Beregningsmodell!D187</f>
        <v>0</v>
      </c>
      <c r="E233" s="24"/>
      <c r="F233" s="185" t="str">
        <f>IF(AND(F229="",F230="",F232=""),"",_xlfn.XLOOKUP(D233,D228:D232,F228:F232))</f>
        <v/>
      </c>
      <c r="G233" s="34"/>
      <c r="H233" s="34"/>
      <c r="I233" s="1"/>
    </row>
    <row r="234" spans="2:9" x14ac:dyDescent="0.45">
      <c r="B234" s="4"/>
      <c r="C234" s="4"/>
      <c r="D234" s="5"/>
      <c r="E234" s="5"/>
      <c r="F234" s="4"/>
      <c r="G234" s="240"/>
      <c r="H234" s="4"/>
      <c r="I234" s="248"/>
    </row>
    <row r="236" spans="2:9" ht="18" customHeight="1" x14ac:dyDescent="0.45">
      <c r="B236" s="221"/>
      <c r="C236" s="221"/>
      <c r="D236" s="222"/>
    </row>
    <row r="237" spans="2:9" ht="18" x14ac:dyDescent="0.55000000000000004">
      <c r="B237" s="206" t="s">
        <v>358</v>
      </c>
    </row>
    <row r="238" spans="2:9" x14ac:dyDescent="0.45">
      <c r="D238" s="37"/>
    </row>
    <row r="239" spans="2:9" ht="19.5" customHeight="1" x14ac:dyDescent="0.45"/>
    <row r="240" spans="2:9" ht="37.5" customHeight="1" x14ac:dyDescent="0.45">
      <c r="B240" s="480" t="s">
        <v>102</v>
      </c>
      <c r="C240" s="480"/>
      <c r="D240" s="207"/>
    </row>
    <row r="241" spans="2:9" ht="36" customHeight="1" x14ac:dyDescent="0.45">
      <c r="B241" s="480" t="str">
        <f>IF(D240="Ja","Angi hvor mye foretaket har mottatt i erstatning",IF(D240="Nei, men planlegger å søke","Merk at eventuelle fremtidige erstatninger skal komme til fratrekk i tilskuddet, og dersom tilskuddet utbetales før evt. forsikringssum, gir det grunnlag for tilbakebetaling",IF(D240="Nei, og kommer ikke til å søke","Ikke relevant","Eventuelle erstatningsoppgjør skal komme til fratrekk av tilskuddet")))</f>
        <v>Eventuelle erstatningsoppgjør skal komme til fratrekk av tilskuddet</v>
      </c>
      <c r="C241" s="486"/>
      <c r="D241" s="10"/>
    </row>
    <row r="242" spans="2:9" ht="19.5" customHeight="1" thickBot="1" x14ac:dyDescent="0.5">
      <c r="B242" s="223"/>
      <c r="C242" s="223"/>
      <c r="D242" s="69"/>
    </row>
    <row r="243" spans="2:9" ht="39" customHeight="1" thickBot="1" x14ac:dyDescent="0.5">
      <c r="B243" s="174" t="str">
        <f>Beregningsmodell!B196</f>
        <v>Estimert tilskudd inkl. evt. varelager til utbetaling</v>
      </c>
      <c r="C243" s="83"/>
      <c r="D243" s="224">
        <f>Beregningsmodell!D196</f>
        <v>0</v>
      </c>
    </row>
    <row r="244" spans="2:9" ht="19.5" customHeight="1" x14ac:dyDescent="0.45">
      <c r="B244" s="4"/>
      <c r="C244" s="4"/>
      <c r="D244" s="5"/>
      <c r="E244" s="5"/>
      <c r="F244" s="4"/>
      <c r="G244" s="240"/>
      <c r="H244" s="4"/>
      <c r="I244" s="248"/>
    </row>
    <row r="245" spans="2:9" ht="19.5" customHeight="1" x14ac:dyDescent="0.45"/>
    <row r="246" spans="2:9" ht="19.5" customHeight="1" x14ac:dyDescent="0.55000000000000004">
      <c r="B246" s="20" t="s">
        <v>357</v>
      </c>
    </row>
    <row r="247" spans="2:9" ht="19.5" customHeight="1" x14ac:dyDescent="0.55000000000000004">
      <c r="B247" s="20"/>
    </row>
    <row r="248" spans="2:9" x14ac:dyDescent="0.45">
      <c r="B248" s="16" t="s">
        <v>32</v>
      </c>
    </row>
    <row r="249" spans="2:9" x14ac:dyDescent="0.45">
      <c r="B249" s="16" t="s">
        <v>33</v>
      </c>
    </row>
    <row r="250" spans="2:9" ht="8.25" customHeight="1" x14ac:dyDescent="0.45">
      <c r="B250" s="16"/>
    </row>
    <row r="251" spans="2:9" ht="30.75" customHeight="1" x14ac:dyDescent="0.45">
      <c r="B251" s="6" t="s">
        <v>30</v>
      </c>
      <c r="C251" s="27"/>
      <c r="D251" s="226">
        <f>Beregningsmodell!D205</f>
        <v>0</v>
      </c>
    </row>
    <row r="252" spans="2:9" ht="30.75" customHeight="1" x14ac:dyDescent="0.45">
      <c r="B252" s="6" t="s">
        <v>150</v>
      </c>
      <c r="C252" s="27"/>
      <c r="D252" s="160">
        <f>Beregningsmodell!D206</f>
        <v>0</v>
      </c>
    </row>
    <row r="253" spans="2:9" x14ac:dyDescent="0.45">
      <c r="B253" s="27"/>
      <c r="C253" s="27"/>
      <c r="D253" s="24"/>
    </row>
    <row r="254" spans="2:9" ht="34.5" customHeight="1" x14ac:dyDescent="0.45">
      <c r="B254" s="175" t="s">
        <v>183</v>
      </c>
      <c r="C254" s="53"/>
      <c r="D254" s="194">
        <f>Beregningsmodell!D208</f>
        <v>0</v>
      </c>
      <c r="E254" s="5"/>
      <c r="F254" s="4"/>
      <c r="G254" s="240"/>
      <c r="H254" s="4"/>
      <c r="I254" s="248"/>
    </row>
    <row r="257" spans="4:9" s="27" customFormat="1" ht="26.25" customHeight="1" x14ac:dyDescent="0.45">
      <c r="D257" s="24"/>
      <c r="E257" s="24"/>
      <c r="F257" s="254" t="s">
        <v>223</v>
      </c>
      <c r="G257" s="243"/>
      <c r="I257" s="38"/>
    </row>
    <row r="258" spans="4:9" x14ac:dyDescent="0.45">
      <c r="F258" s="479" t="s">
        <v>224</v>
      </c>
      <c r="G258" s="479"/>
      <c r="H258" s="479"/>
      <c r="I258" s="479"/>
    </row>
    <row r="259" spans="4:9" x14ac:dyDescent="0.45">
      <c r="F259" s="479"/>
      <c r="G259" s="479"/>
      <c r="H259" s="479"/>
      <c r="I259" s="479"/>
    </row>
    <row r="260" spans="4:9" x14ac:dyDescent="0.45">
      <c r="F260" s="27" t="s">
        <v>225</v>
      </c>
    </row>
    <row r="262" spans="4:9" ht="35.25" customHeight="1" x14ac:dyDescent="0.45">
      <c r="F262" s="225" t="s">
        <v>226</v>
      </c>
      <c r="G262" s="476"/>
      <c r="H262" s="477"/>
      <c r="I262" s="478"/>
    </row>
  </sheetData>
  <sheetProtection sheet="1" formatCells="0" formatColumns="0" formatRows="0" insertColumns="0" insertRows="0" selectLockedCells="1"/>
  <mergeCells count="84">
    <mergeCell ref="B17:C17"/>
    <mergeCell ref="B202:D202"/>
    <mergeCell ref="B206:C206"/>
    <mergeCell ref="B208:C208"/>
    <mergeCell ref="B219:C219"/>
    <mergeCell ref="B95:C95"/>
    <mergeCell ref="B97:C97"/>
    <mergeCell ref="B138:C138"/>
    <mergeCell ref="B28:C28"/>
    <mergeCell ref="B20:C20"/>
    <mergeCell ref="B22:C22"/>
    <mergeCell ref="B23:C23"/>
    <mergeCell ref="B25:C25"/>
    <mergeCell ref="B27:C27"/>
    <mergeCell ref="B29:C29"/>
    <mergeCell ref="B36:C36"/>
    <mergeCell ref="B241:C241"/>
    <mergeCell ref="B204:C204"/>
    <mergeCell ref="G204:G205"/>
    <mergeCell ref="B233:C233"/>
    <mergeCell ref="B205:C205"/>
    <mergeCell ref="F173:I173"/>
    <mergeCell ref="F175:I176"/>
    <mergeCell ref="F166:F167"/>
    <mergeCell ref="G166:G167"/>
    <mergeCell ref="I166:I167"/>
    <mergeCell ref="G262:I262"/>
    <mergeCell ref="B141:C141"/>
    <mergeCell ref="B142:C142"/>
    <mergeCell ref="B146:C146"/>
    <mergeCell ref="B147:C147"/>
    <mergeCell ref="B148:C148"/>
    <mergeCell ref="B149:C149"/>
    <mergeCell ref="B150:C150"/>
    <mergeCell ref="F258:I259"/>
    <mergeCell ref="B240:C240"/>
    <mergeCell ref="F170:I171"/>
    <mergeCell ref="F204:F205"/>
    <mergeCell ref="F163:F164"/>
    <mergeCell ref="G163:G164"/>
    <mergeCell ref="I163:I164"/>
    <mergeCell ref="I204:I205"/>
    <mergeCell ref="I114:I115"/>
    <mergeCell ref="F118:F119"/>
    <mergeCell ref="G118:G119"/>
    <mergeCell ref="I118:I119"/>
    <mergeCell ref="F110:F112"/>
    <mergeCell ref="G110:G112"/>
    <mergeCell ref="F114:F115"/>
    <mergeCell ref="G114:G115"/>
    <mergeCell ref="I110:I112"/>
    <mergeCell ref="I47:I48"/>
    <mergeCell ref="F90:F91"/>
    <mergeCell ref="G90:G91"/>
    <mergeCell ref="I90:I91"/>
    <mergeCell ref="F86:F87"/>
    <mergeCell ref="G86:G87"/>
    <mergeCell ref="I86:I87"/>
    <mergeCell ref="G60:G62"/>
    <mergeCell ref="I60:I62"/>
    <mergeCell ref="F65:F66"/>
    <mergeCell ref="G65:G66"/>
    <mergeCell ref="I65:I66"/>
    <mergeCell ref="I45:I46"/>
    <mergeCell ref="F81:F83"/>
    <mergeCell ref="G81:G83"/>
    <mergeCell ref="I81:I83"/>
    <mergeCell ref="F69:F70"/>
    <mergeCell ref="G69:G70"/>
    <mergeCell ref="I69:I70"/>
    <mergeCell ref="F74:F75"/>
    <mergeCell ref="G74:G75"/>
    <mergeCell ref="I74:I75"/>
    <mergeCell ref="F56:F57"/>
    <mergeCell ref="G56:G57"/>
    <mergeCell ref="I56:I57"/>
    <mergeCell ref="F60:F62"/>
    <mergeCell ref="F47:F48"/>
    <mergeCell ref="G47:G48"/>
    <mergeCell ref="B37:C37"/>
    <mergeCell ref="B39:C39"/>
    <mergeCell ref="B40:C40"/>
    <mergeCell ref="F45:F46"/>
    <mergeCell ref="G45:G46"/>
  </mergeCells>
  <conditionalFormatting sqref="D100">
    <cfRule type="expression" dxfId="4" priority="10">
      <formula>$B100&lt;&gt;""</formula>
    </cfRule>
    <cfRule type="expression" dxfId="3" priority="11">
      <formula>$B100&lt;&gt;""</formula>
    </cfRule>
  </conditionalFormatting>
  <conditionalFormatting sqref="G19">
    <cfRule type="expression" dxfId="2" priority="5">
      <formula>$D$20="Ja"</formula>
    </cfRule>
  </conditionalFormatting>
  <conditionalFormatting sqref="G262:I262">
    <cfRule type="expression" dxfId="1" priority="3">
      <formula>$G$262="Bekreftelse kan gis (ingen feil er avdekket)"</formula>
    </cfRule>
    <cfRule type="expression" dxfId="0" priority="4">
      <formula>$G$262="Det er avdekket feil. Forholdene må korrigeres og kontrollhandling må utføres på nytt"</formula>
    </cfRule>
  </conditionalFormatting>
  <pageMargins left="0.7" right="0.7" top="0.75" bottom="0.75" header="0.3" footer="0.3"/>
  <pageSetup orientation="portrait" r:id="rId1"/>
  <ignoredErrors>
    <ignoredError sqref="F137:F138" unlockedFormula="1"/>
  </ignoredErrors>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386A754C-74D8-4B12-98C6-048C0816E835}">
          <x14:formula1>
            <xm:f>Lister!$Q$2:$Q$22</xm:f>
          </x14:formula1>
          <xm:sqref>D10</xm:sqref>
        </x14:dataValidation>
        <x14:dataValidation type="list" allowBlank="1" showInputMessage="1" showErrorMessage="1" xr:uid="{5A0EA72C-10D9-4212-955B-FE1D7A5BC45A}">
          <x14:formula1>
            <xm:f>Lister!$N$2:$N$6</xm:f>
          </x14:formula1>
          <xm:sqref>D9</xm:sqref>
        </x14:dataValidation>
        <x14:dataValidation type="list" allowBlank="1" showInputMessage="1" showErrorMessage="1" xr:uid="{D2DA0E55-D785-42BD-9F61-333AEA36667A}">
          <x14:formula1>
            <xm:f>Lister!$M$1:$M$2</xm:f>
          </x14:formula1>
          <xm:sqref>D11:D12</xm:sqref>
        </x14:dataValidation>
        <x14:dataValidation type="list" allowBlank="1" showInputMessage="1" showErrorMessage="1" xr:uid="{44EB4C1D-59CC-44CC-A79E-6DE42C51A2CB}">
          <x14:formula1>
            <xm:f>Lister!$A$2:$A$4</xm:f>
          </x14:formula1>
          <xm:sqref>G10:G12 G90:G91 G45:G48</xm:sqref>
        </x14:dataValidation>
        <x14:dataValidation type="list" allowBlank="1" showInputMessage="1" showErrorMessage="1" xr:uid="{4CBAEE4F-D824-4581-8586-68DC7EF959DF}">
          <x14:formula1>
            <xm:f>Lister!$U$1:$U$2</xm:f>
          </x14:formula1>
          <xm:sqref>G19</xm:sqref>
        </x14:dataValidation>
        <x14:dataValidation type="list" allowBlank="1" showInputMessage="1" showErrorMessage="1" xr:uid="{1832A0C9-31DA-47C9-B640-C95067D2F246}">
          <x14:formula1>
            <xm:f>Lister!$S$2:$S$3</xm:f>
          </x14:formula1>
          <xm:sqref>G20 G51 G128 G134:G135 G132 G125 G28 G56:G57 G65:G66 G69:G70 G74:G75 G86:G87 G60:G62 G81:G83 G95 G97 G99 G110 G114 G118 G123 G23:G24 G137:G138 G153 G163 G145:G149 G166:G167 G182:G195 G204 G206:G208 G210 G214:G216 G78 G17</xm:sqref>
        </x14:dataValidation>
        <x14:dataValidation type="list" allowBlank="1" showInputMessage="1" showErrorMessage="1" xr:uid="{130334DF-1CF1-4A1C-A9DC-0FEF59FCAAF4}">
          <x14:formula1>
            <xm:f>Lister!$AA$1:$AA$2</xm:f>
          </x14:formula1>
          <xm:sqref>G262:I262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866EE-E1BB-4532-BEDB-703AA0E4EF1B}">
  <dimension ref="A1:AB22"/>
  <sheetViews>
    <sheetView showGridLines="0" topLeftCell="D1" workbookViewId="0">
      <selection activeCell="L14" sqref="L14"/>
    </sheetView>
  </sheetViews>
  <sheetFormatPr baseColWidth="10" defaultRowHeight="14.25" x14ac:dyDescent="0.45"/>
  <cols>
    <col min="1" max="1" width="16" customWidth="1"/>
    <col min="2" max="2" width="25.59765625" bestFit="1" customWidth="1"/>
    <col min="3" max="3" width="24.1328125" style="367" customWidth="1"/>
    <col min="4" max="4" width="39.265625" customWidth="1"/>
    <col min="5" max="5" width="18.1328125" style="367" customWidth="1"/>
    <col min="6" max="6" width="37.73046875" style="367" customWidth="1"/>
    <col min="7" max="7" width="18.1328125" style="367" customWidth="1"/>
    <col min="8" max="8" width="35.9296875" style="367" bestFit="1" customWidth="1"/>
    <col min="9" max="9" width="18.1328125" style="367" customWidth="1"/>
    <col min="10" max="10" width="32.59765625" style="367" bestFit="1" customWidth="1"/>
    <col min="11" max="12" width="18.1328125" style="367" customWidth="1"/>
    <col min="13" max="13" width="30.1328125" customWidth="1"/>
    <col min="14" max="14" width="23.73046875" customWidth="1"/>
    <col min="16" max="16" width="32.1328125" bestFit="1" customWidth="1"/>
    <col min="17" max="17" width="76.265625" bestFit="1" customWidth="1"/>
    <col min="18" max="18" width="29.1328125" bestFit="1" customWidth="1"/>
    <col min="19" max="19" width="16.59765625" bestFit="1" customWidth="1"/>
    <col min="20" max="20" width="26" bestFit="1" customWidth="1"/>
    <col min="21" max="21" width="29.59765625" customWidth="1"/>
    <col min="22" max="22" width="9.86328125" customWidth="1"/>
    <col min="24" max="24" width="10.73046875" style="131" bestFit="1" customWidth="1"/>
    <col min="25" max="25" width="16" style="131" customWidth="1"/>
    <col min="26" max="26" width="16.86328125" style="131" customWidth="1"/>
    <col min="27" max="27" width="73.1328125" bestFit="1" customWidth="1"/>
  </cols>
  <sheetData>
    <row r="1" spans="1:28" x14ac:dyDescent="0.45">
      <c r="A1" t="s">
        <v>20</v>
      </c>
      <c r="B1" t="s">
        <v>21</v>
      </c>
      <c r="C1" s="367" t="s">
        <v>343</v>
      </c>
      <c r="D1" t="s">
        <v>337</v>
      </c>
      <c r="E1" s="367" t="s">
        <v>296</v>
      </c>
      <c r="F1" t="s">
        <v>338</v>
      </c>
      <c r="G1" s="367" t="s">
        <v>296</v>
      </c>
      <c r="H1" t="s">
        <v>339</v>
      </c>
      <c r="I1" s="367" t="s">
        <v>296</v>
      </c>
      <c r="J1" t="s">
        <v>341</v>
      </c>
      <c r="K1" s="367" t="s">
        <v>296</v>
      </c>
      <c r="M1" t="s">
        <v>0</v>
      </c>
      <c r="N1" t="s">
        <v>37</v>
      </c>
      <c r="O1" t="s">
        <v>0</v>
      </c>
      <c r="P1" t="s">
        <v>0</v>
      </c>
      <c r="Q1" t="s">
        <v>43</v>
      </c>
      <c r="R1" t="s">
        <v>70</v>
      </c>
      <c r="S1" t="s">
        <v>66</v>
      </c>
      <c r="T1" t="s">
        <v>0</v>
      </c>
      <c r="U1" t="s">
        <v>112</v>
      </c>
      <c r="W1" s="132"/>
      <c r="X1" s="153" t="s">
        <v>145</v>
      </c>
      <c r="Y1" s="153" t="s">
        <v>146</v>
      </c>
      <c r="Z1" s="153" t="s">
        <v>147</v>
      </c>
      <c r="AA1" t="s">
        <v>250</v>
      </c>
    </row>
    <row r="2" spans="1:28" x14ac:dyDescent="0.45">
      <c r="A2" t="s">
        <v>0</v>
      </c>
      <c r="B2" s="366" t="s">
        <v>330</v>
      </c>
      <c r="C2" s="416">
        <f>85/70</f>
        <v>1.2142857142857142</v>
      </c>
      <c r="D2" s="366" t="s">
        <v>334</v>
      </c>
      <c r="E2" s="367">
        <v>5.2999999999999999E-2</v>
      </c>
      <c r="F2" s="366" t="s">
        <v>335</v>
      </c>
      <c r="G2" s="367">
        <v>5.8000000000000003E-2</v>
      </c>
      <c r="H2" s="366" t="s">
        <v>340</v>
      </c>
      <c r="I2" s="367">
        <v>8.3000000000000004E-2</v>
      </c>
      <c r="J2" s="366" t="s">
        <v>342</v>
      </c>
      <c r="K2" s="367">
        <v>8.3000000000000004E-2</v>
      </c>
      <c r="M2" t="s">
        <v>1</v>
      </c>
      <c r="N2" t="s">
        <v>39</v>
      </c>
      <c r="O2" t="s">
        <v>1</v>
      </c>
      <c r="P2" t="s">
        <v>1</v>
      </c>
      <c r="Q2" t="s">
        <v>44</v>
      </c>
      <c r="R2" t="s">
        <v>68</v>
      </c>
      <c r="S2" t="s">
        <v>75</v>
      </c>
      <c r="T2" t="s">
        <v>104</v>
      </c>
      <c r="U2" t="s">
        <v>113</v>
      </c>
      <c r="W2" t="s">
        <v>144</v>
      </c>
      <c r="X2" s="131">
        <f>X3*1000</f>
        <v>250000</v>
      </c>
      <c r="Y2" s="131">
        <f t="shared" ref="Y2:Z2" si="0">Y3*1000</f>
        <v>536140000000</v>
      </c>
      <c r="Z2" s="131">
        <f t="shared" si="0"/>
        <v>461080400000</v>
      </c>
      <c r="AA2" t="s">
        <v>251</v>
      </c>
      <c r="AB2" t="s">
        <v>0</v>
      </c>
    </row>
    <row r="3" spans="1:28" x14ac:dyDescent="0.45">
      <c r="A3" t="s">
        <v>1</v>
      </c>
      <c r="B3" s="366" t="s">
        <v>331</v>
      </c>
      <c r="C3" s="416">
        <f t="shared" ref="C3:C4" si="1">85/70</f>
        <v>1.2142857142857142</v>
      </c>
      <c r="D3" s="366" t="s">
        <v>344</v>
      </c>
      <c r="E3" s="367">
        <v>5.8000000000000003E-2</v>
      </c>
      <c r="F3" s="366" t="s">
        <v>344</v>
      </c>
      <c r="G3" s="367">
        <v>6.0999999999999999E-2</v>
      </c>
      <c r="H3" s="366" t="s">
        <v>344</v>
      </c>
      <c r="I3" s="367">
        <v>6.8000000000000005E-2</v>
      </c>
      <c r="J3" s="366" t="s">
        <v>344</v>
      </c>
      <c r="K3" s="367">
        <v>6.8000000000000005E-2</v>
      </c>
      <c r="N3" t="s">
        <v>38</v>
      </c>
      <c r="O3" t="s">
        <v>5</v>
      </c>
      <c r="P3" t="s">
        <v>18</v>
      </c>
      <c r="Q3" t="s">
        <v>45</v>
      </c>
      <c r="R3" t="s">
        <v>69</v>
      </c>
      <c r="S3" t="s">
        <v>74</v>
      </c>
      <c r="T3" t="s">
        <v>103</v>
      </c>
      <c r="W3" t="s">
        <v>141</v>
      </c>
      <c r="X3" s="131">
        <v>250</v>
      </c>
      <c r="Y3" s="131">
        <v>536140000</v>
      </c>
      <c r="Z3" s="131">
        <v>461080400</v>
      </c>
      <c r="AB3" t="s">
        <v>175</v>
      </c>
    </row>
    <row r="4" spans="1:28" x14ac:dyDescent="0.45">
      <c r="A4" t="s">
        <v>74</v>
      </c>
      <c r="B4" s="366" t="s">
        <v>332</v>
      </c>
      <c r="C4" s="416">
        <f t="shared" si="1"/>
        <v>1.2142857142857142</v>
      </c>
      <c r="D4" s="366"/>
      <c r="E4" s="368"/>
      <c r="F4" s="368"/>
      <c r="G4" s="368"/>
      <c r="H4" s="368"/>
      <c r="I4" s="368"/>
      <c r="J4" s="368"/>
      <c r="K4" s="368"/>
      <c r="L4" s="368"/>
      <c r="N4" t="s">
        <v>40</v>
      </c>
      <c r="Q4" t="s">
        <v>46</v>
      </c>
      <c r="R4" t="s">
        <v>1</v>
      </c>
      <c r="W4" t="s">
        <v>142</v>
      </c>
      <c r="X4" s="131">
        <v>50</v>
      </c>
      <c r="Y4" s="131">
        <v>107228000</v>
      </c>
      <c r="Z4" s="131">
        <v>107228000</v>
      </c>
      <c r="AB4" t="s">
        <v>1</v>
      </c>
    </row>
    <row r="5" spans="1:28" x14ac:dyDescent="0.45">
      <c r="B5" s="366" t="s">
        <v>333</v>
      </c>
      <c r="C5" s="416">
        <f>70/70</f>
        <v>1</v>
      </c>
      <c r="D5" s="366"/>
      <c r="E5" s="368"/>
      <c r="F5" s="368"/>
      <c r="G5" s="368"/>
      <c r="H5" s="368"/>
      <c r="I5" s="368"/>
      <c r="J5" s="368"/>
      <c r="K5" s="368"/>
      <c r="L5" s="368"/>
      <c r="N5" t="s">
        <v>41</v>
      </c>
      <c r="Q5" t="s">
        <v>47</v>
      </c>
      <c r="W5" t="s">
        <v>143</v>
      </c>
      <c r="X5" s="131">
        <v>10</v>
      </c>
      <c r="Y5" s="131">
        <v>21445600</v>
      </c>
      <c r="Z5" s="131">
        <v>21445600</v>
      </c>
    </row>
    <row r="6" spans="1:28" x14ac:dyDescent="0.45">
      <c r="B6" s="366"/>
      <c r="C6" s="417"/>
      <c r="D6" s="366"/>
      <c r="E6" s="368"/>
      <c r="F6" s="368"/>
      <c r="G6" s="368"/>
      <c r="H6" s="368"/>
      <c r="I6" s="368"/>
      <c r="J6" s="368"/>
      <c r="K6" s="368"/>
      <c r="L6" s="368"/>
      <c r="N6" t="s">
        <v>42</v>
      </c>
      <c r="Q6" t="s">
        <v>48</v>
      </c>
    </row>
    <row r="7" spans="1:28" x14ac:dyDescent="0.45">
      <c r="D7" s="366"/>
      <c r="E7" s="368"/>
      <c r="F7" s="368"/>
      <c r="G7" s="368"/>
      <c r="H7" s="368"/>
      <c r="I7" s="368"/>
      <c r="J7" s="368"/>
      <c r="K7" s="368"/>
      <c r="L7" s="368"/>
      <c r="Q7" t="s">
        <v>49</v>
      </c>
    </row>
    <row r="8" spans="1:28" x14ac:dyDescent="0.45">
      <c r="E8" s="368"/>
      <c r="F8" s="368"/>
      <c r="G8" s="368"/>
      <c r="H8" s="368"/>
      <c r="I8" s="368"/>
      <c r="J8" s="368"/>
      <c r="K8" s="368"/>
      <c r="L8" s="368"/>
      <c r="Q8" t="s">
        <v>50</v>
      </c>
    </row>
    <row r="9" spans="1:28" x14ac:dyDescent="0.45">
      <c r="E9" s="368"/>
      <c r="F9" s="368"/>
      <c r="G9" s="368"/>
      <c r="H9" s="368"/>
      <c r="I9" s="368"/>
      <c r="J9" s="368"/>
      <c r="K9" s="368"/>
      <c r="L9" s="368"/>
      <c r="Q9" t="s">
        <v>51</v>
      </c>
    </row>
    <row r="10" spans="1:28" x14ac:dyDescent="0.45">
      <c r="Q10" t="s">
        <v>52</v>
      </c>
    </row>
    <row r="11" spans="1:28" x14ac:dyDescent="0.45">
      <c r="Q11" t="s">
        <v>53</v>
      </c>
    </row>
    <row r="12" spans="1:28" x14ac:dyDescent="0.45">
      <c r="Q12" t="s">
        <v>54</v>
      </c>
    </row>
    <row r="13" spans="1:28" x14ac:dyDescent="0.45">
      <c r="Q13" t="s">
        <v>55</v>
      </c>
    </row>
    <row r="14" spans="1:28" x14ac:dyDescent="0.45">
      <c r="Q14" t="s">
        <v>56</v>
      </c>
    </row>
    <row r="15" spans="1:28" x14ac:dyDescent="0.45">
      <c r="Q15" t="s">
        <v>57</v>
      </c>
    </row>
    <row r="16" spans="1:28" x14ac:dyDescent="0.45">
      <c r="Q16" t="s">
        <v>58</v>
      </c>
    </row>
    <row r="17" spans="17:17" x14ac:dyDescent="0.45">
      <c r="Q17" t="s">
        <v>59</v>
      </c>
    </row>
    <row r="18" spans="17:17" x14ac:dyDescent="0.45">
      <c r="Q18" t="s">
        <v>60</v>
      </c>
    </row>
    <row r="19" spans="17:17" x14ac:dyDescent="0.45">
      <c r="Q19" t="s">
        <v>61</v>
      </c>
    </row>
    <row r="20" spans="17:17" x14ac:dyDescent="0.45">
      <c r="Q20" t="s">
        <v>62</v>
      </c>
    </row>
    <row r="21" spans="17:17" x14ac:dyDescent="0.45">
      <c r="Q21" t="s">
        <v>63</v>
      </c>
    </row>
    <row r="22" spans="17:17" x14ac:dyDescent="0.45">
      <c r="Q22" t="s">
        <v>64</v>
      </c>
    </row>
  </sheetData>
  <phoneticPr fontId="13"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ato xmlns="e3f87b39-762e-410c-989d-a6e4082a9a1c">2021-03-29T14:36:34+00:00</Dato>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F188034474CF5E4885265FCF1270F314" ma:contentTypeVersion="14" ma:contentTypeDescription="Opprett et nytt dokument." ma:contentTypeScope="" ma:versionID="f97a292368d93e75b3542eb4ec0dfd34">
  <xsd:schema xmlns:xsd="http://www.w3.org/2001/XMLSchema" xmlns:xs="http://www.w3.org/2001/XMLSchema" xmlns:p="http://schemas.microsoft.com/office/2006/metadata/properties" xmlns:ns2="5042e93d-9b3e-4009-93bb-a04d34aab9a1" xmlns:ns3="e3f87b39-762e-410c-989d-a6e4082a9a1c" targetNamespace="http://schemas.microsoft.com/office/2006/metadata/properties" ma:root="true" ma:fieldsID="1873d40db6d17adb6193d69ea348a4e9" ns2:_="" ns3:_="">
    <xsd:import namespace="5042e93d-9b3e-4009-93bb-a04d34aab9a1"/>
    <xsd:import namespace="e3f87b39-762e-410c-989d-a6e4082a9a1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Dato"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42e93d-9b3e-4009-93bb-a04d34aab9a1" elementFormDefault="qualified">
    <xsd:import namespace="http://schemas.microsoft.com/office/2006/documentManagement/types"/>
    <xsd:import namespace="http://schemas.microsoft.com/office/infopath/2007/PartnerControls"/>
    <xsd:element name="SharedWithUsers" ma:index="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lingsdetaljer"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3f87b39-762e-410c-989d-a6e4082a9a1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Dato" ma:index="20" nillable="true" ma:displayName="Dato" ma:default="[today]" ma:format="DateTime" ma:internalName="Dato">
      <xsd:simpleType>
        <xsd:restriction base="dms:DateTime"/>
      </xsd:simpleType>
    </xsd:element>
    <xsd:element name="MediaLengthInSeconds" ma:index="21"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F0AFA3E-3CC7-4547-BBA9-CBD37D934BAA}">
  <ds:schemaRefs>
    <ds:schemaRef ds:uri="http://purl.org/dc/elements/1.1/"/>
    <ds:schemaRef ds:uri="http://schemas.microsoft.com/office/2006/metadata/properties"/>
    <ds:schemaRef ds:uri="http://purl.org/dc/terms/"/>
    <ds:schemaRef ds:uri="6bd99678-e855-4272-a3e9-1bf68ffbb204"/>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dcmitype/"/>
    <ds:schemaRef ds:uri="e3f87b39-762e-410c-989d-a6e4082a9a1c"/>
  </ds:schemaRefs>
</ds:datastoreItem>
</file>

<file path=customXml/itemProps2.xml><?xml version="1.0" encoding="utf-8"?>
<ds:datastoreItem xmlns:ds="http://schemas.openxmlformats.org/officeDocument/2006/customXml" ds:itemID="{F9415450-814E-4EC4-A87B-E2A68C885E20}">
  <ds:schemaRefs>
    <ds:schemaRef ds:uri="http://schemas.microsoft.com/sharepoint/v3/contenttype/forms"/>
  </ds:schemaRefs>
</ds:datastoreItem>
</file>

<file path=customXml/itemProps3.xml><?xml version="1.0" encoding="utf-8"?>
<ds:datastoreItem xmlns:ds="http://schemas.openxmlformats.org/officeDocument/2006/customXml" ds:itemID="{ACF5F5ED-01F6-4010-8693-701E4EA25C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42e93d-9b3e-4009-93bb-a04d34aab9a1"/>
    <ds:schemaRef ds:uri="e3f87b39-762e-410c-989d-a6e4082a9a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6</vt:i4>
      </vt:variant>
    </vt:vector>
  </HeadingPairs>
  <TitlesOfParts>
    <vt:vector size="6" baseType="lpstr">
      <vt:lpstr>Forklaring eierstruktur</vt:lpstr>
      <vt:lpstr>Eierstruktur</vt:lpstr>
      <vt:lpstr>Beregningsmodell</vt:lpstr>
      <vt:lpstr>Varespesifikasjon</vt:lpstr>
      <vt:lpstr>Kontrollhandlinger</vt:lpstr>
      <vt:lpstr>Lister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Svein Austheim</dc:creator>
  <cp:lastModifiedBy>Svein Austheim</cp:lastModifiedBy>
  <cp:lastPrinted>2020-04-03T10:31:04Z</cp:lastPrinted>
  <dcterms:created xsi:type="dcterms:W3CDTF">2020-04-02T18:27:23Z</dcterms:created>
  <dcterms:modified xsi:type="dcterms:W3CDTF">2022-02-02T13:32:08Z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0x010100F188034474CF5E4885265FCF1270F314</vt:lpwstr>
  </property>
</Properties>
</file>