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F:\2_Marked\2020\Kompensasjonsordning V2\Publisert versjon\"/>
    </mc:Choice>
  </mc:AlternateContent>
  <xr:revisionPtr revIDLastSave="0" documentId="8_{9A1E93B1-074C-4E38-AD96-8D4907583A01}" xr6:coauthVersionLast="45" xr6:coauthVersionMax="45" xr10:uidLastSave="{00000000-0000-0000-0000-000000000000}"/>
  <bookViews>
    <workbookView xWindow="44880" yWindow="-120" windowWidth="29040" windowHeight="15840" xr2:uid="{DE6FD286-67C2-495E-B132-7671238EC871}"/>
  </bookViews>
  <sheets>
    <sheet name="Beregningsmodell" sheetId="1" r:id="rId1"/>
    <sheet name="Kontrollhandlinger" sheetId="3" r:id="rId2"/>
    <sheet name="Rullgardin"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9" i="1" l="1"/>
  <c r="B158" i="3" l="1"/>
  <c r="F147" i="1" l="1"/>
  <c r="C35" i="1" l="1"/>
  <c r="D147" i="1"/>
  <c r="D193" i="3" s="1"/>
  <c r="D126" i="1" l="1"/>
  <c r="B126" i="1" l="1"/>
  <c r="B10" i="3" l="1"/>
  <c r="B124" i="1" l="1"/>
  <c r="D96" i="3" l="1"/>
  <c r="D41" i="3"/>
  <c r="D42" i="3"/>
  <c r="D60" i="3"/>
  <c r="D59" i="3"/>
  <c r="B151" i="3"/>
  <c r="B122" i="1"/>
  <c r="D185" i="3"/>
  <c r="D158" i="3"/>
  <c r="D157" i="3"/>
  <c r="F173" i="3" s="1"/>
  <c r="D153" i="3"/>
  <c r="D154" i="3"/>
  <c r="D152" i="3"/>
  <c r="B153" i="3" l="1"/>
  <c r="B155" i="3"/>
  <c r="F160" i="3"/>
  <c r="F159" i="3"/>
  <c r="F158" i="3"/>
  <c r="F153" i="3"/>
  <c r="F170" i="3"/>
  <c r="F174" i="3"/>
  <c r="F164" i="3"/>
  <c r="F166" i="3"/>
  <c r="F168" i="3"/>
  <c r="F161" i="3"/>
  <c r="D19" i="3"/>
  <c r="F19" i="3" s="1"/>
  <c r="B38" i="1" l="1"/>
  <c r="B94" i="3" s="1"/>
  <c r="B39" i="1"/>
  <c r="B96" i="3" s="1"/>
  <c r="B17" i="1"/>
  <c r="D184" i="3" l="1"/>
  <c r="B185" i="3" s="1"/>
  <c r="B41" i="1"/>
  <c r="B139" i="1" l="1"/>
  <c r="B8" i="1"/>
  <c r="B23" i="1"/>
  <c r="B47" i="1"/>
  <c r="B16" i="1"/>
  <c r="B14" i="1"/>
  <c r="B15" i="1"/>
  <c r="B13" i="1"/>
  <c r="B11" i="1"/>
  <c r="B19" i="1"/>
  <c r="B12" i="1"/>
  <c r="B18" i="1"/>
  <c r="B10" i="1"/>
  <c r="B36" i="1" l="1"/>
  <c r="B60" i="3" s="1"/>
  <c r="D28" i="3" l="1"/>
  <c r="F19" i="1"/>
  <c r="B3" i="1"/>
  <c r="D131" i="3" l="1"/>
  <c r="D111" i="1" l="1"/>
  <c r="C128" i="3" l="1"/>
  <c r="D128" i="3"/>
  <c r="C129" i="3"/>
  <c r="D129" i="3"/>
  <c r="C130" i="3"/>
  <c r="D130" i="3"/>
  <c r="C131" i="3"/>
  <c r="C132" i="3"/>
  <c r="D132" i="3"/>
  <c r="C133" i="3"/>
  <c r="D133" i="3"/>
  <c r="C134" i="3"/>
  <c r="D134" i="3"/>
  <c r="C135" i="3"/>
  <c r="D135" i="3"/>
  <c r="C136" i="3"/>
  <c r="D136" i="3"/>
  <c r="C137" i="3"/>
  <c r="D137" i="3"/>
  <c r="C138" i="3"/>
  <c r="D138" i="3"/>
  <c r="D127" i="3"/>
  <c r="C127" i="3"/>
  <c r="D192" i="3"/>
  <c r="F27" i="3"/>
  <c r="D94" i="3"/>
  <c r="D36" i="3"/>
  <c r="D35" i="3"/>
  <c r="D34" i="3"/>
  <c r="D20" i="3" l="1"/>
  <c r="D21" i="3"/>
  <c r="D22" i="3"/>
  <c r="D24" i="3"/>
  <c r="D25" i="3"/>
  <c r="D26" i="3"/>
  <c r="D27" i="3"/>
  <c r="D17" i="3"/>
  <c r="F11" i="3"/>
  <c r="B5" i="3"/>
  <c r="B157" i="3"/>
  <c r="B154" i="3"/>
  <c r="B100" i="3"/>
  <c r="D39" i="3"/>
  <c r="D38" i="3"/>
  <c r="B35" i="1"/>
  <c r="B59" i="3" s="1"/>
  <c r="F18" i="3" l="1"/>
  <c r="B32" i="1"/>
  <c r="B41" i="3" s="1"/>
  <c r="B33" i="1"/>
  <c r="B42" i="3" s="1"/>
  <c r="B128" i="1" l="1"/>
  <c r="B125" i="1"/>
  <c r="D140" i="3"/>
  <c r="D155" i="3" l="1"/>
  <c r="D41" i="1"/>
  <c r="D100" i="3" l="1"/>
  <c r="F41" i="1"/>
  <c r="D43" i="1"/>
  <c r="D44" i="1"/>
  <c r="D103" i="3" s="1"/>
  <c r="B27" i="1"/>
  <c r="B36" i="3" s="1"/>
  <c r="D29" i="1"/>
  <c r="F43" i="1" l="1"/>
  <c r="D131" i="1"/>
  <c r="D177" i="3" s="1"/>
  <c r="D102" i="3"/>
  <c r="D116" i="1"/>
  <c r="D117" i="1" s="1"/>
  <c r="D118" i="1" s="1"/>
  <c r="F118" i="1" s="1"/>
  <c r="H104" i="1"/>
  <c r="D145" i="3" l="1"/>
  <c r="F14" i="1" l="1"/>
  <c r="F13" i="1"/>
  <c r="F18" i="1" l="1"/>
  <c r="F15" i="1"/>
  <c r="F10" i="1"/>
  <c r="F17" i="1"/>
  <c r="F16" i="1"/>
  <c r="F12" i="1"/>
  <c r="F11" i="1"/>
  <c r="D30" i="1" l="1"/>
  <c r="D146" i="3" l="1"/>
  <c r="F117" i="1" l="1"/>
  <c r="D147" i="3" l="1"/>
  <c r="D136" i="1"/>
  <c r="D141" i="1" l="1"/>
  <c r="F141" i="1" s="1"/>
  <c r="F136" i="1"/>
  <c r="D182" i="3"/>
  <c r="D149" i="1"/>
  <c r="D195" i="3" s="1"/>
  <c r="D187" i="3" l="1"/>
</calcChain>
</file>

<file path=xl/sharedStrings.xml><?xml version="1.0" encoding="utf-8"?>
<sst xmlns="http://schemas.openxmlformats.org/spreadsheetml/2006/main" count="279" uniqueCount="199">
  <si>
    <t>Ja</t>
  </si>
  <si>
    <t>Nei</t>
  </si>
  <si>
    <t>Justeringsfaktor for kompensasjon</t>
  </si>
  <si>
    <t>Krav til minimum omsetningsreduksjon</t>
  </si>
  <si>
    <t>Omsetningsreduksjon i prosent</t>
  </si>
  <si>
    <t>Herav uunngåelige faste kostnader</t>
  </si>
  <si>
    <t>Ble foretaket registrert i Brønnøysundregistrene før 1. mars 2020?</t>
  </si>
  <si>
    <t>Er foretaket skattepliktig til Norge?</t>
  </si>
  <si>
    <t>Delvis</t>
  </si>
  <si>
    <t>Hadde foretaket et negativt ordinært resultat før skattekostnad i 2019?</t>
  </si>
  <si>
    <t xml:space="preserve">Foretakets navn:  </t>
  </si>
  <si>
    <t>Post 6300 leie av lokale, men begrenset til kostnad for næringslokaler</t>
  </si>
  <si>
    <t>Post 6340 Lys og varme</t>
  </si>
  <si>
    <t>Post 6395 Renovasjon, vann, avløp, renhold, men bare i den grad kostnaden utgjør offentlige avgifter og gebyrer</t>
  </si>
  <si>
    <t>Post 6400 Leie maskiner, inventar, transportmidler o.l.</t>
  </si>
  <si>
    <t>Post 6700 Fremmed tjeneste (regnskap, revisjonshonorar, rådgivning o.l.), men begrenset til kostnad for revisjon og regnskap</t>
  </si>
  <si>
    <t>Post 6995 Elektronisk kommunikasjon, porto mv.</t>
  </si>
  <si>
    <t>Post 7040 Forsikring og avgift på transportmidler</t>
  </si>
  <si>
    <t>Post 7490 Kontingenter, men bare i den grad kostnaden er fradragsberettiget</t>
  </si>
  <si>
    <t>Post 7500 Forsikringspremie.</t>
  </si>
  <si>
    <t>Beregningsmodell for foretak med vesentlig omsetningsfall pga koronautbruddet</t>
  </si>
  <si>
    <t>Post 6310 i Næringsoppgave 1, leasingleie av bil</t>
  </si>
  <si>
    <t>Omsetningsreduksjon i kroner</t>
  </si>
  <si>
    <t>Nei, men er eiers hovedinntektskilde</t>
  </si>
  <si>
    <t>Eventuelle kommentarer</t>
  </si>
  <si>
    <t xml:space="preserve">Estimert kompensasjon til utbetaling </t>
  </si>
  <si>
    <t>Svarkategori</t>
  </si>
  <si>
    <t>Søknadsperiode</t>
  </si>
  <si>
    <t>September og oktober 2020</t>
  </si>
  <si>
    <t>November og desember 2020</t>
  </si>
  <si>
    <t>Januar og februar 2021</t>
  </si>
  <si>
    <t>Har foretaket faste uunngåelige kostnader i perioden det søkes kompensasjon for?</t>
  </si>
  <si>
    <t>2. Beregning av omsetningsreduksjon</t>
  </si>
  <si>
    <t>Hvilken periode søker foretaket tilskudd for?</t>
  </si>
  <si>
    <t>1. Innledende vurdering av foretaket som vil søke om tilskudd</t>
  </si>
  <si>
    <t>Ble foretaket etablert mer enn ett år tidligere enn perioden det søkes om tilskudd for?</t>
  </si>
  <si>
    <t>Ja, mer enn ett år tidligere</t>
  </si>
  <si>
    <t>Nei, mindre enn ett år tidligere</t>
  </si>
  <si>
    <t>Har foretaket et omsetningsfall på minimum 30 prosent som følge av koronapandemien?</t>
  </si>
  <si>
    <t>SKRIV INN OMSETNING I SAMMENLIGNINGSPERIODEN</t>
  </si>
  <si>
    <t>SKRIV INN OMSETNING I SØKNADSPERIODEN</t>
  </si>
  <si>
    <t>7. Utmåling av tilskuddet</t>
  </si>
  <si>
    <t>Grunnlag for utmåling av tilskuddet</t>
  </si>
  <si>
    <t>Øvre grense på tilskuddet iht kontroll mot ORFS</t>
  </si>
  <si>
    <t>5. Kontroll mot eventuelle begrensninger av tilskuddet</t>
  </si>
  <si>
    <t>Netto tilskudd inkl. kostnader til bekreftelse</t>
  </si>
  <si>
    <t>Skriv inn regnskapførers eller revisors honorar eksl. mva for utarbeidelse av bekreftelse</t>
  </si>
  <si>
    <t>Sum faste uunngåelige kostnader i perioden det søkes kompensasjon for</t>
  </si>
  <si>
    <t>Samlet kostnad i perioden</t>
  </si>
  <si>
    <t>NB! Foretak som er berettiget tilskudd vil også få dekt kostnader til utarbeidelse av bekreftelse fra regnskapsfører eller revisor.</t>
  </si>
  <si>
    <t>Kostnaden refunderes med 80 prosent, og inntil 10 000 kroner per søknad.</t>
  </si>
  <si>
    <t>Tilskudd etter eventuell korrigering for omsetningsreduksjon målt i kroner</t>
  </si>
  <si>
    <t>Tilskudd etter eventuell korrigering for minimumsbeløp, avkorting eller maksimumsbeløp</t>
  </si>
  <si>
    <t>Dyrestell. ref. forskriften § 3-2 (13. ledd)</t>
  </si>
  <si>
    <t>Netto rentekostnad og lønn mv.  ref. forskriften § 3-2 (3. ledd)</t>
  </si>
  <si>
    <t>Bekreftelse av innhold i søknad om tilskudd for foretak med vesentlig omsetningsfall</t>
  </si>
  <si>
    <t>Hvilken organisasjonsform har foretaket?</t>
  </si>
  <si>
    <t>Selskapsform</t>
  </si>
  <si>
    <t>Aksjeselskap (AS)</t>
  </si>
  <si>
    <t>Ansvarlig selskap (ANS/DA)</t>
  </si>
  <si>
    <t>Enkeltpersonforetak (ENK)</t>
  </si>
  <si>
    <t>Samvirkeforetak (SA)</t>
  </si>
  <si>
    <t>Annet</t>
  </si>
  <si>
    <t>Næringskoder</t>
  </si>
  <si>
    <t>A - Jordbruk, skogbruk og fiske</t>
  </si>
  <si>
    <t>B - Bergverksdrift og utvinning</t>
  </si>
  <si>
    <t>C - Industri</t>
  </si>
  <si>
    <t>D - Elektrisitets-, gass-, damp- og varmtvannsforsyning</t>
  </si>
  <si>
    <t>E - Vannforsyning, avløps- og renovasjonsvirksomhet</t>
  </si>
  <si>
    <t>F - Bygge- og anleggsvirksomhet</t>
  </si>
  <si>
    <t>G - Varehandel, reparasjon av motorvogner</t>
  </si>
  <si>
    <t>H - Transport og lagring</t>
  </si>
  <si>
    <t>I - Overnattings- og serveringsvirksomhet</t>
  </si>
  <si>
    <t>J - Informasjon og kommunikasjon</t>
  </si>
  <si>
    <t>K - Finansierings- og forsikringsvirksomhet</t>
  </si>
  <si>
    <t>L - Omsetning og drift av fast eiendom</t>
  </si>
  <si>
    <t>M - Faglig, vitenskapelig og teknisk tjenesteyting</t>
  </si>
  <si>
    <t>N - Forretningsmessig tjenesteyting</t>
  </si>
  <si>
    <t>O - Offentlig administrasjon og forsvar, og trygdeordninger underlagt offentlig forvaltning</t>
  </si>
  <si>
    <t>P - Undervisning</t>
  </si>
  <si>
    <t>Q - Helse- og sosialtjenester</t>
  </si>
  <si>
    <t>R - Kulturell virksomhet, underholdning og fritidsaktiviteter</t>
  </si>
  <si>
    <t>S - Annen tjenesteyting</t>
  </si>
  <si>
    <t>T - Lønnet arbeid i private husholdninger</t>
  </si>
  <si>
    <t>U - Internasjonale organisasjoner og organer</t>
  </si>
  <si>
    <t>Driver foretaket virksomhet innen flere næringer</t>
  </si>
  <si>
    <t>Kontrollhandlinger</t>
  </si>
  <si>
    <t>Er næringskoden angitt i søknadsskjemaet i samsvar med din kjennskap til foretakets virksomhet?</t>
  </si>
  <si>
    <t>Ja, vi er foretakets regnskapsfører</t>
  </si>
  <si>
    <t>Ja, vi er foretakets revisor</t>
  </si>
  <si>
    <t>Samarbeidsform</t>
  </si>
  <si>
    <t>Er foretaket i et løpende kundeforhold med din bedrift</t>
  </si>
  <si>
    <t>Kommentarer / henvisninger</t>
  </si>
  <si>
    <t>Status</t>
  </si>
  <si>
    <t>Ikke aktuelt</t>
  </si>
  <si>
    <t>Utført</t>
  </si>
  <si>
    <t>Utstedte kreditnotaer</t>
  </si>
  <si>
    <t>Andre bokførte korreksjoner (manuelle posteringer)</t>
  </si>
  <si>
    <t>For foretak med langsiktige tilvirkningskontrakter:</t>
  </si>
  <si>
    <t>KONTROLL AV OMSETNING I SAMMENLIGNINGSPERIODEN</t>
  </si>
  <si>
    <t>KONTROLL AV OMSETNING I SØKNADSPERIODEN</t>
  </si>
  <si>
    <t>KONTROLL AV OMSETNING I BÅDE SAMMENLIGNINGS- OG SØKNADSPERIODEN</t>
  </si>
  <si>
    <t>KONTROLL AV ANNEN ØKONOMISK STØTTE</t>
  </si>
  <si>
    <t>KONTROLL AV FASTE UUNNGÅELIGE KOSTNADER</t>
  </si>
  <si>
    <t>Henvisning til hovedbokskonto, bilag, avtaler mv.</t>
  </si>
  <si>
    <t>Post 6300  - spesifikasjon</t>
  </si>
  <si>
    <t>Post 6310 - spesifikasjon</t>
  </si>
  <si>
    <t>Post 6340 - spesifikasjon</t>
  </si>
  <si>
    <t>Post 6395 - spesifikasjon</t>
  </si>
  <si>
    <t>Post 6400 - spesifikasjon</t>
  </si>
  <si>
    <t>Post 6700 - spesifikasjon</t>
  </si>
  <si>
    <t>Post 6995 - spesifikasjon</t>
  </si>
  <si>
    <t>Post 7040 - spesifikasjon</t>
  </si>
  <si>
    <t>Post 7490 - spesifikasjon</t>
  </si>
  <si>
    <t>Post 7500 - spesifikasjon</t>
  </si>
  <si>
    <t>Netto rentekostnad  ref. forskriften § 3-2 (3. ledd)</t>
  </si>
  <si>
    <t>Dyrestell, lønn mv. ref. forskriften § 3-2 (13. ledd)</t>
  </si>
  <si>
    <t>Netto rentekostnad - spesifikasjon</t>
  </si>
  <si>
    <t>Dyrestell, lønn mv. - spesifikasjon</t>
  </si>
  <si>
    <t>Har foretaket vært overdrager eller overtager i fisjon som er registrert gjennomført 1. januar 2020 eller senere?</t>
  </si>
  <si>
    <t>Driver foretaket virksomhet som er lovlig (dvs. har nødvendige tillatelser, godkjenninger, registreringer, bevilgninger mv.?</t>
  </si>
  <si>
    <t>Driver foretaket innen næringer som IKKE omfattes av kompensasjonsordningen, 
ref. forskriften § 1-3?</t>
  </si>
  <si>
    <t>Er foretaket under konkursbehandling, registrert som under avvikling i Foretaksregistert, eller har personer med ledende roller som er ilagt konkurskarantene?</t>
  </si>
  <si>
    <t>4. Faste kostnader</t>
  </si>
  <si>
    <t>Har foretaket søkt om og/eller fått utbetalt erstatning via forsikringsordning, som ledd i rettsprosess, voldgift eller gjennom andre kilder og som dekker den samme skaden?</t>
  </si>
  <si>
    <t>Nei, men planlegger å søke</t>
  </si>
  <si>
    <t>Nei, og kommer ikke til å søke</t>
  </si>
  <si>
    <t xml:space="preserve"> Forventet tilskudd til utbetaling</t>
  </si>
  <si>
    <t xml:space="preserve"> Estimert tilskudd til utbetaling </t>
  </si>
  <si>
    <t xml:space="preserve"> Øvre grense på tilskuddet iht kontroll mot ORFS</t>
  </si>
  <si>
    <t xml:space="preserve"> Sum faste uunngåelige kostnader i perioden det søkes kompensasjon for</t>
  </si>
  <si>
    <t xml:space="preserve"> Omsetningsreduksjon i kroner</t>
  </si>
  <si>
    <t xml:space="preserve"> Omsetningsreduksjon i prosent</t>
  </si>
  <si>
    <t xml:space="preserve"> Justeringsfaktor for kompensasjon</t>
  </si>
  <si>
    <t xml:space="preserve"> Krav til minimum omsetningsreduksjon</t>
  </si>
  <si>
    <r>
      <rPr>
        <b/>
        <i/>
        <sz val="11"/>
        <color rgb="FFFF0000"/>
        <rFont val="Calibri"/>
        <family val="2"/>
        <scheme val="minor"/>
      </rPr>
      <t>NB!</t>
    </r>
    <r>
      <rPr>
        <i/>
        <sz val="11"/>
        <color rgb="FFFF0000"/>
        <rFont val="Calibri"/>
        <family val="2"/>
        <scheme val="minor"/>
      </rPr>
      <t xml:space="preserve"> Trykk </t>
    </r>
    <r>
      <rPr>
        <i/>
        <sz val="14"/>
        <color rgb="FFFF0000"/>
        <rFont val="Calibri"/>
        <family val="2"/>
        <scheme val="minor"/>
      </rPr>
      <t>+</t>
    </r>
    <r>
      <rPr>
        <i/>
        <sz val="11"/>
        <color rgb="FFFF0000"/>
        <rFont val="Calibri"/>
        <family val="2"/>
        <scheme val="minor"/>
      </rPr>
      <t xml:space="preserve"> i venstremarg for spesifikasjoner (cellene er gruppert)</t>
    </r>
  </si>
  <si>
    <t>ANDRE TILSKUDD SOM SKAL REGNES SOM OMSETNING</t>
  </si>
  <si>
    <t>I 2019</t>
  </si>
  <si>
    <t>I jan. og feb. 2020</t>
  </si>
  <si>
    <t>Er foretaket registrert i AA-registeret på tildelingstidspunktet, og har ansatte? (minst en ansatt må ha fått utbetalt lønn i minimum en måned i perioden fra august 2019 til mars 2020).</t>
  </si>
  <si>
    <t>Ta et tilfeldig utvalg underlagsdokumentasjon (kostnadsbilag, avtaler o.l.) pr post i oppstillingen, som totalt utgjør 20 % av kostnadene pr post (minimum 2 og maksimum 5) og kontroller følgende:</t>
  </si>
  <si>
    <t xml:space="preserve">KONTROLL AV NEGATIVT ORFS FØR SKATT </t>
  </si>
  <si>
    <t>Foreligger det en oppstilling som underbygger inntektene og kostnadene som ligger til grunn for resultat før skatt, som inneholder…</t>
  </si>
  <si>
    <t>KONTROLLHANDLINGER FOR PERIODEN</t>
  </si>
  <si>
    <t>KONTROLLHANDLINGER FOR INNTEKTENE I PERIODEN</t>
  </si>
  <si>
    <t>Leverte varer eller utførte tjenester</t>
  </si>
  <si>
    <t>For foretak med langsiktige tilvirkningskontrakter</t>
  </si>
  <si>
    <t>KONTROLLHANDLINGER FOR KOSTNADENE I PERIODEN</t>
  </si>
  <si>
    <t>Kontroller foretakets dokumentasjon på at de ikke har restanser relatert til krav som var forfalt før 29. februar 2020. jf. forskriften § 2-6 første ledd bokstav b</t>
  </si>
  <si>
    <t>Kontroller foretakets dokumentasjon på at skattemelding for merverdiavgift med leveringsfrist innen utløpet av tilskuddsperioden er levert. jf. forskriften § 2-6 første ledd bokstav c.</t>
  </si>
  <si>
    <t>Forespør virksomhetens ledelse om de har mottatt annet tilskudd eller erstatning for inntektsbortfall i forbindelse med virusutbruddet, og kontroller at det er tatt med i søknaden.  jf. forskriften § 2-2 annet ledd.</t>
  </si>
  <si>
    <t>Gjennomgå avstemming av bankkontoer for utgangen av tilskuddsperioden og kontroller at det ikke foreligger åpne poster på innbetalte, ikke bokførte offentlige tilskudd som skulle vært tatt hensyn til i søknaden</t>
  </si>
  <si>
    <t>For foretak med kontantomsetning</t>
  </si>
  <si>
    <t>Kontroller at alle dagsoppgjør i tilskuddsperioden er tatt med som omsetning i perioden.</t>
  </si>
  <si>
    <t>Utstedte kreditnota</t>
  </si>
  <si>
    <t>Henvisning til relevant regnskapsmateriale?</t>
  </si>
  <si>
    <t>Informasjon om hvordan omsetningen er periodisert?</t>
  </si>
  <si>
    <t>Relevant regnskapsmateriale, hovedbokskonto og info om periodisering</t>
  </si>
  <si>
    <t>Ta et tilfeldig utvalg på 5 salgsbilag i perioden etter tilskuddsperioden og kontroller om det foreligger underliggende dokumentasjon som viser at inntekten er riktig periodisert</t>
  </si>
  <si>
    <t>Ta et tilfeldig utvalg av kreditnotaene som tilsvarer 20 % av kreditnotaene i tilskuddsperioden (minimum 2 og maksimum 5) og kontroller om det foreligger dokumentasjon som tilsier at kreditnotaen er reell og om de er tatt med i rett periode</t>
  </si>
  <si>
    <t>Ta et tilfeldig utvalg korreksjoner i tilskuddsperioden som tilsvarer 20 % av antall korreksjoner (minimum 2 og maksimum 5) og kontroller om det foreligger dokumentasjon som tilsier at korreksjonen er reell og tatt med i rett periode</t>
  </si>
  <si>
    <t>Ta et tilfeldig utvalg på 5 salgsbilag i sammenligningsperioden og kontroller om det foreligger underliggende dokumentasjon som viser at inntekten er riktig periodisert</t>
  </si>
  <si>
    <t>Ta et tilfeldig utvalg av kreditnotaene som tilsvarer 20 % av kreditnotaene i perioden etter sammenligningsperioden (minimum 2 og maksimum 5) og kontroller om det foreligger dokumentasjon som tilsier at kreditnotaen er reell og om de er tatt med i rett periode.</t>
  </si>
  <si>
    <t xml:space="preserve">Ta et tilfeldig utvalg korreksjoner i sammenligningsperioden som tilsvarer 20 % av antall korreksjoner (minimum 2 og maksimum 5) og kontroller om det foreligger dokumentasjon som tilsier at korreksjonen er reell og tatt med i rett periode. </t>
  </si>
  <si>
    <t>Foreligger det en oppstilling som underbygger omsetningstallene (f. eks arkfanen "Beregningsmodell") som ligger til grunn for søknaden (forskriften § 4-6) som inneholder…</t>
  </si>
  <si>
    <t>KONTROLLHANDLINGER</t>
  </si>
  <si>
    <r>
      <rPr>
        <b/>
        <sz val="11"/>
        <color theme="1"/>
        <rFont val="Calibri"/>
        <family val="2"/>
        <scheme val="minor"/>
      </rPr>
      <t xml:space="preserve">Post 6300 </t>
    </r>
    <r>
      <rPr>
        <sz val="11"/>
        <color theme="1"/>
        <rFont val="Calibri"/>
        <family val="2"/>
        <scheme val="minor"/>
      </rPr>
      <t>leie av lokale, men begrenset til kostnad for næringslokaler</t>
    </r>
  </si>
  <si>
    <r>
      <rPr>
        <b/>
        <sz val="11"/>
        <color theme="1"/>
        <rFont val="Calibri"/>
        <family val="2"/>
        <scheme val="minor"/>
      </rPr>
      <t>Post 6310</t>
    </r>
    <r>
      <rPr>
        <sz val="11"/>
        <color theme="1"/>
        <rFont val="Calibri"/>
        <family val="2"/>
        <scheme val="minor"/>
      </rPr>
      <t xml:space="preserve"> i Næringsoppgave 1, leasingleie av bil</t>
    </r>
  </si>
  <si>
    <r>
      <rPr>
        <b/>
        <sz val="11"/>
        <color theme="1"/>
        <rFont val="Calibri"/>
        <family val="2"/>
        <scheme val="minor"/>
      </rPr>
      <t>Post 6340</t>
    </r>
    <r>
      <rPr>
        <sz val="11"/>
        <color theme="1"/>
        <rFont val="Calibri"/>
        <family val="2"/>
        <scheme val="minor"/>
      </rPr>
      <t xml:space="preserve"> Lys og varme</t>
    </r>
  </si>
  <si>
    <r>
      <rPr>
        <b/>
        <sz val="11"/>
        <color theme="1"/>
        <rFont val="Calibri"/>
        <family val="2"/>
        <scheme val="minor"/>
      </rPr>
      <t>Post 6395</t>
    </r>
    <r>
      <rPr>
        <sz val="11"/>
        <color theme="1"/>
        <rFont val="Calibri"/>
        <family val="2"/>
        <scheme val="minor"/>
      </rPr>
      <t xml:space="preserve"> Renovasjon, vann, avløp, renhold, men bare i den grad kostnaden utgjør offentlige avgifter og gebyrer</t>
    </r>
  </si>
  <si>
    <r>
      <rPr>
        <b/>
        <sz val="11"/>
        <color theme="1"/>
        <rFont val="Calibri"/>
        <family val="2"/>
        <scheme val="minor"/>
      </rPr>
      <t>Post 6400</t>
    </r>
    <r>
      <rPr>
        <sz val="11"/>
        <color theme="1"/>
        <rFont val="Calibri"/>
        <family val="2"/>
        <scheme val="minor"/>
      </rPr>
      <t xml:space="preserve"> Leie maskiner, inventar, transportmidler o.l.</t>
    </r>
  </si>
  <si>
    <r>
      <rPr>
        <b/>
        <sz val="11"/>
        <color theme="1"/>
        <rFont val="Calibri"/>
        <family val="2"/>
        <scheme val="minor"/>
      </rPr>
      <t>Post 6700</t>
    </r>
    <r>
      <rPr>
        <sz val="11"/>
        <color theme="1"/>
        <rFont val="Calibri"/>
        <family val="2"/>
        <scheme val="minor"/>
      </rPr>
      <t xml:space="preserve"> Fremmed tjeneste (regnskap, revisjonshonorar, rådgivning o.l.), men begrenset til kostnad for revisjon og regnskap</t>
    </r>
  </si>
  <si>
    <r>
      <rPr>
        <b/>
        <sz val="11"/>
        <color theme="1"/>
        <rFont val="Calibri"/>
        <family val="2"/>
        <scheme val="minor"/>
      </rPr>
      <t>Post 6995</t>
    </r>
    <r>
      <rPr>
        <sz val="11"/>
        <color theme="1"/>
        <rFont val="Calibri"/>
        <family val="2"/>
        <scheme val="minor"/>
      </rPr>
      <t xml:space="preserve"> Elektronisk kommunikasjon, porto mv.</t>
    </r>
  </si>
  <si>
    <r>
      <rPr>
        <b/>
        <sz val="11"/>
        <color theme="1"/>
        <rFont val="Calibri"/>
        <family val="2"/>
        <scheme val="minor"/>
      </rPr>
      <t>Post 7040</t>
    </r>
    <r>
      <rPr>
        <sz val="11"/>
        <color theme="1"/>
        <rFont val="Calibri"/>
        <family val="2"/>
        <scheme val="minor"/>
      </rPr>
      <t xml:space="preserve"> Forsikring og avgift på transportmidler</t>
    </r>
  </si>
  <si>
    <r>
      <rPr>
        <b/>
        <sz val="11"/>
        <color theme="1"/>
        <rFont val="Calibri"/>
        <family val="2"/>
        <scheme val="minor"/>
      </rPr>
      <t>Post 7490</t>
    </r>
    <r>
      <rPr>
        <sz val="11"/>
        <color theme="1"/>
        <rFont val="Calibri"/>
        <family val="2"/>
        <scheme val="minor"/>
      </rPr>
      <t xml:space="preserve"> Kontingenter, men bare i den grad kostnaden er fradragsberettiget</t>
    </r>
  </si>
  <si>
    <r>
      <rPr>
        <b/>
        <sz val="11"/>
        <color theme="1"/>
        <rFont val="Calibri"/>
        <family val="2"/>
        <scheme val="minor"/>
      </rPr>
      <t>Post 7500</t>
    </r>
    <r>
      <rPr>
        <sz val="11"/>
        <color theme="1"/>
        <rFont val="Calibri"/>
        <family val="2"/>
        <scheme val="minor"/>
      </rPr>
      <t xml:space="preserve"> Forsikringspremie.</t>
    </r>
  </si>
  <si>
    <r>
      <rPr>
        <b/>
        <sz val="11"/>
        <color theme="1"/>
        <rFont val="Calibri"/>
        <family val="2"/>
        <scheme val="minor"/>
      </rPr>
      <t>Dyrestell</t>
    </r>
    <r>
      <rPr>
        <sz val="11"/>
        <color theme="1"/>
        <rFont val="Calibri"/>
        <family val="2"/>
        <scheme val="minor"/>
      </rPr>
      <t>. ref. forskriften § 3-2 (13. ledd)</t>
    </r>
  </si>
  <si>
    <r>
      <rPr>
        <b/>
        <sz val="11"/>
        <color theme="1"/>
        <rFont val="Calibri"/>
        <family val="2"/>
        <scheme val="minor"/>
      </rPr>
      <t>Netto rentekostnad og lønn mv</t>
    </r>
    <r>
      <rPr>
        <sz val="11"/>
        <color theme="1"/>
        <rFont val="Calibri"/>
        <family val="2"/>
        <scheme val="minor"/>
      </rPr>
      <t>.  ref. forskriften § 3-2 (3. ledd)</t>
    </r>
  </si>
  <si>
    <t>2) Bekreft at det foreligger underliggende dokumentasjon som viser at kostnaden følger av avtale som ikke er inngått eller økt ut over normal prisjustering etter 1. september  2020, jf. forskriften § 3-2 fjerde ledd</t>
  </si>
  <si>
    <t>3) Bekreft at kostnaden kan henføres til angitt post i søknaden</t>
  </si>
  <si>
    <t>Foreligger det en oppstilling som underbygger faste uunngåelige kostnader i søknaden? Dette kan f eks være arkfanen «Beregningsmodell» i denne Excel-filen</t>
  </si>
  <si>
    <t>Inneholder oppstillingen henvisning til relevant regnskapsmateriale og informasjon om hvordan kostnaden er periodisert?</t>
  </si>
  <si>
    <t>6. Kontroll mot ordinært resultat før skatt (ORFS) i 2019 eller 2020</t>
  </si>
  <si>
    <t>Revisor eller autorisert regnskapsfører kan bare avgi sin bekreftelse dersom kontrollhandlingene ikke har avdekket feil. Hvis en kontrollhandling har avdekket feil, må foretaket korrigere feilen i søknaden. Kontrollhandlingen på den aktuelle posten må utføres på nytt.</t>
  </si>
  <si>
    <t>Bekreftelse kan heller ikke avgis hvis revisoren eller regnskapsføreren har kjennskap til at søkeren for øvrig har gitt uriktige opplysninger i søknaden.</t>
  </si>
  <si>
    <t>Bekreftelse kan gis (ingen feil er avdekket)</t>
  </si>
  <si>
    <t>Det er avdekket feil. Forholdene må korrigeres og kontrollhandling må utføres på nytt</t>
  </si>
  <si>
    <t xml:space="preserve"> Konklusjon </t>
  </si>
  <si>
    <t>OPPFØLGING HVIS DET ER AVDEKKET FEIL</t>
  </si>
  <si>
    <t>Foreligger det en signert oppdragsavtale mellom foretaket og din bedrift om utarbeidelse/bekreftelse av søknad om tilskudd?</t>
  </si>
  <si>
    <t>Skriv inn foretakets organisasjonsnummer (9 siffer)</t>
  </si>
  <si>
    <t>Har foretaket rapportert, betalt og kan dokumentere iht til forskriften § 2-6? 
(f. eks eierstruktur, bankkonto, betaling av skatter og avgifter, levert skattemelding mv.)</t>
  </si>
  <si>
    <t xml:space="preserve"> Kontroller om rapportert omsetning for tilvirkningskontraktene er basert på løpende avregnings metode, inkludert fortjeneste.</t>
  </si>
  <si>
    <t>Er rapportert omsetning for tilvirkningskontraktene basert på løpende avregnings metode, inkludert fortjeneste?</t>
  </si>
  <si>
    <t>Er all omsetning som tilfredsstiller kravene i forskriften § 2-2 tatt med i rapportert omsetning</t>
  </si>
  <si>
    <t>Krav til rapportert omsetning i søknaden</t>
  </si>
  <si>
    <t>Tilskudd gitt etter denne forskrift for tidligere perioder skal ikke tas med. Det samme gjelder tilskudd gitt etter "kompensasjonsordning 1", tilskudd ved avbrutt permittering og tilskudd til likviditetsstyrking i reiselivsnæringen.</t>
  </si>
  <si>
    <t>1) Bekreft at kostnaden(e) kvalifiserer til å være fast og uunngåelig</t>
  </si>
  <si>
    <t>Honorar til utbetaling (80 prosent)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</si>
</sst>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2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b/>
      <i/>
      <sz val="12"/>
      <color theme="1"/>
      <name val="Calibri"/>
      <family val="2"/>
      <scheme val="minor"/>
    </font>
    <font>
      <b/>
      <i/>
      <sz val="11"/>
      <color theme="1"/>
      <name val="Calibri"/>
      <family val="2"/>
      <scheme val="minor"/>
    </font>
    <font>
      <b/>
      <i/>
      <sz val="16"/>
      <color theme="1"/>
      <name val="Calibri"/>
      <family val="2"/>
      <scheme val="minor"/>
    </font>
    <font>
      <b/>
      <i/>
      <sz val="14"/>
      <color theme="1"/>
      <name val="Calibri"/>
      <family val="2"/>
      <scheme val="minor"/>
    </font>
    <font>
      <b/>
      <i/>
      <sz val="18"/>
      <color theme="1"/>
      <name val="Calibri"/>
      <family val="2"/>
      <scheme val="minor"/>
    </font>
    <font>
      <u/>
      <sz val="11"/>
      <color theme="10"/>
      <name val="Calibri"/>
      <family val="2"/>
      <scheme val="minor"/>
    </font>
    <font>
      <i/>
      <u/>
      <sz val="11"/>
      <color theme="10"/>
      <name val="Calibri"/>
      <family val="2"/>
      <scheme val="minor"/>
    </font>
    <font>
      <b/>
      <sz val="12"/>
      <color theme="0"/>
      <name val="Calibri"/>
      <family val="2"/>
      <scheme val="minor"/>
    </font>
    <font>
      <sz val="8"/>
      <name val="Calibri"/>
      <family val="2"/>
      <scheme val="minor"/>
    </font>
    <font>
      <b/>
      <i/>
      <sz val="11"/>
      <color rgb="FFFF0000"/>
      <name val="Calibri"/>
      <family val="2"/>
      <scheme val="minor"/>
    </font>
    <font>
      <b/>
      <sz val="12"/>
      <color theme="1"/>
      <name val="Calibri"/>
      <family val="2"/>
      <scheme val="minor"/>
    </font>
    <font>
      <sz val="11"/>
      <color rgb="FFFF0000"/>
      <name val="Calibri"/>
      <family val="2"/>
      <scheme val="minor"/>
    </font>
    <font>
      <i/>
      <sz val="11"/>
      <color theme="0" tint="-0.499984740745262"/>
      <name val="Calibri"/>
      <family val="2"/>
      <scheme val="minor"/>
    </font>
    <font>
      <sz val="11"/>
      <color theme="0" tint="-0.499984740745262"/>
      <name val="Calibri"/>
      <family val="2"/>
      <scheme val="minor"/>
    </font>
    <font>
      <i/>
      <sz val="11"/>
      <color rgb="FFFF0000"/>
      <name val="Calibri"/>
      <family val="2"/>
      <scheme val="minor"/>
    </font>
    <font>
      <i/>
      <u/>
      <sz val="11"/>
      <name val="Calibri"/>
      <family val="2"/>
      <scheme val="minor"/>
    </font>
    <font>
      <i/>
      <sz val="11"/>
      <name val="Calibri"/>
      <family val="2"/>
      <scheme val="minor"/>
    </font>
    <font>
      <i/>
      <sz val="12"/>
      <color theme="1"/>
      <name val="Calibri"/>
      <family val="2"/>
      <scheme val="minor"/>
    </font>
    <font>
      <sz val="12"/>
      <color theme="1"/>
      <name val="Calibri"/>
      <family val="2"/>
      <scheme val="minor"/>
    </font>
    <font>
      <sz val="11"/>
      <name val="Calibri"/>
      <family val="2"/>
      <scheme val="minor"/>
    </font>
    <font>
      <i/>
      <sz val="14"/>
      <color rgb="FFFF0000"/>
      <name val="Calibri"/>
      <family val="2"/>
      <scheme val="minor"/>
    </font>
    <font>
      <b/>
      <sz val="18"/>
      <color theme="1"/>
      <name val="Calibri"/>
      <family val="2"/>
      <scheme val="minor"/>
    </font>
    <font>
      <b/>
      <u/>
      <sz val="16"/>
      <name val="Calibri"/>
      <family val="2"/>
      <scheme val="minor"/>
    </font>
    <font>
      <b/>
      <sz val="14"/>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theme="0" tint="-0.34998626667073579"/>
      </bottom>
      <diagonal/>
    </border>
  </borders>
  <cellStyleXfs count="3">
    <xf numFmtId="0" fontId="0" fillId="0" borderId="0"/>
    <xf numFmtId="9" fontId="1" fillId="0" borderId="0" applyFont="0" applyFill="0" applyBorder="0" applyAlignment="0" applyProtection="0"/>
    <xf numFmtId="0" fontId="10" fillId="0" borderId="0" applyNumberFormat="0" applyFill="0" applyBorder="0" applyAlignment="0" applyProtection="0"/>
  </cellStyleXfs>
  <cellXfs count="206">
    <xf numFmtId="0" fontId="0" fillId="0" borderId="0" xfId="0"/>
    <xf numFmtId="0" fontId="0" fillId="3" borderId="0" xfId="0" applyFill="1"/>
    <xf numFmtId="0" fontId="3" fillId="3" borderId="0" xfId="0" applyFont="1" applyFill="1" applyAlignment="1">
      <alignment horizontal="center"/>
    </xf>
    <xf numFmtId="0" fontId="0" fillId="3" borderId="0" xfId="0" applyFill="1" applyAlignment="1">
      <alignment horizontal="center"/>
    </xf>
    <xf numFmtId="0" fontId="0" fillId="3" borderId="1" xfId="0" applyFill="1" applyBorder="1"/>
    <xf numFmtId="0" fontId="0" fillId="3" borderId="1" xfId="0" applyFill="1" applyBorder="1" applyAlignment="1">
      <alignment horizontal="center"/>
    </xf>
    <xf numFmtId="0" fontId="4" fillId="3" borderId="0" xfId="0" applyFont="1" applyFill="1" applyAlignment="1">
      <alignment vertical="center"/>
    </xf>
    <xf numFmtId="0" fontId="4" fillId="3" borderId="0" xfId="0" applyFont="1" applyFill="1" applyAlignment="1">
      <alignment horizontal="left" vertical="center"/>
    </xf>
    <xf numFmtId="0" fontId="4" fillId="3" borderId="0" xfId="0" applyFont="1" applyFill="1"/>
    <xf numFmtId="0" fontId="5" fillId="3" borderId="0" xfId="0" applyFont="1" applyFill="1"/>
    <xf numFmtId="3" fontId="0" fillId="2" borderId="2" xfId="0" applyNumberFormat="1" applyFill="1" applyBorder="1" applyAlignment="1">
      <alignment horizontal="center" vertical="center"/>
    </xf>
    <xf numFmtId="0" fontId="4" fillId="3" borderId="0" xfId="0" applyFont="1" applyFill="1" applyAlignment="1">
      <alignment vertical="center" wrapText="1"/>
    </xf>
    <xf numFmtId="0" fontId="0" fillId="3" borderId="0" xfId="0" applyFill="1" applyBorder="1"/>
    <xf numFmtId="0" fontId="0" fillId="3" borderId="0" xfId="0" applyFill="1" applyBorder="1" applyAlignment="1">
      <alignment horizontal="center"/>
    </xf>
    <xf numFmtId="0" fontId="7" fillId="3" borderId="0" xfId="0" applyFont="1" applyFill="1"/>
    <xf numFmtId="3" fontId="2" fillId="3" borderId="0" xfId="0" applyNumberFormat="1" applyFont="1" applyFill="1" applyAlignment="1">
      <alignment horizontal="center"/>
    </xf>
    <xf numFmtId="0" fontId="6" fillId="3" borderId="0" xfId="0" applyFont="1" applyFill="1"/>
    <xf numFmtId="0" fontId="0" fillId="3" borderId="0" xfId="0" applyFill="1" applyAlignment="1">
      <alignment horizontal="left"/>
    </xf>
    <xf numFmtId="0" fontId="0" fillId="3" borderId="0" xfId="0" applyFill="1" applyAlignment="1">
      <alignment horizontal="center" wrapText="1"/>
    </xf>
    <xf numFmtId="0" fontId="0" fillId="3" borderId="0" xfId="0" applyFill="1" applyAlignment="1">
      <alignment wrapText="1"/>
    </xf>
    <xf numFmtId="0" fontId="8" fillId="3" borderId="0" xfId="0" applyFont="1" applyFill="1"/>
    <xf numFmtId="0" fontId="9" fillId="3" borderId="0" xfId="0" applyFont="1" applyFill="1"/>
    <xf numFmtId="0" fontId="4" fillId="3" borderId="5" xfId="0" applyFont="1" applyFill="1" applyBorder="1" applyAlignment="1">
      <alignment vertical="center"/>
    </xf>
    <xf numFmtId="0" fontId="4" fillId="3" borderId="0" xfId="0" applyFont="1" applyFill="1" applyAlignment="1">
      <alignment horizontal="left"/>
    </xf>
    <xf numFmtId="0" fontId="0" fillId="3" borderId="0" xfId="0" applyFill="1" applyAlignment="1">
      <alignment horizontal="center" vertical="center"/>
    </xf>
    <xf numFmtId="0" fontId="0" fillId="3" borderId="0" xfId="0" applyFill="1" applyAlignment="1"/>
    <xf numFmtId="3" fontId="0" fillId="3" borderId="0" xfId="0" applyNumberFormat="1" applyFill="1" applyAlignment="1">
      <alignment horizontal="center"/>
    </xf>
    <xf numFmtId="0" fontId="0" fillId="3" borderId="0" xfId="0" applyFill="1" applyAlignment="1">
      <alignment vertical="center"/>
    </xf>
    <xf numFmtId="3" fontId="0" fillId="3" borderId="0" xfId="0" applyNumberFormat="1" applyFill="1" applyAlignment="1">
      <alignment horizontal="center" vertical="center"/>
    </xf>
    <xf numFmtId="0" fontId="6" fillId="3" borderId="0" xfId="0" applyFont="1" applyFill="1" applyBorder="1" applyAlignment="1">
      <alignment vertical="center"/>
    </xf>
    <xf numFmtId="3" fontId="3" fillId="3" borderId="0" xfId="0" applyNumberFormat="1" applyFont="1" applyFill="1" applyBorder="1" applyAlignment="1">
      <alignment horizontal="center" vertical="center"/>
    </xf>
    <xf numFmtId="0" fontId="11" fillId="3" borderId="0" xfId="2" applyFont="1" applyFill="1"/>
    <xf numFmtId="0" fontId="4" fillId="0" borderId="0" xfId="0" applyFont="1" applyFill="1" applyAlignment="1">
      <alignment horizontal="left" vertical="center"/>
    </xf>
    <xf numFmtId="0" fontId="11" fillId="3" borderId="0" xfId="2" applyFont="1" applyFill="1" applyAlignment="1">
      <alignment vertical="center"/>
    </xf>
    <xf numFmtId="3" fontId="0" fillId="3" borderId="2" xfId="0" applyNumberFormat="1" applyFill="1" applyBorder="1" applyAlignment="1">
      <alignment horizontal="center" vertical="center"/>
    </xf>
    <xf numFmtId="0" fontId="4" fillId="3" borderId="0" xfId="0" applyFont="1" applyFill="1" applyAlignment="1">
      <alignment horizontal="left" vertical="center" wrapText="1"/>
    </xf>
    <xf numFmtId="0" fontId="12" fillId="3" borderId="0" xfId="0" applyFont="1" applyFill="1" applyAlignment="1">
      <alignment vertical="center" wrapText="1"/>
    </xf>
    <xf numFmtId="0" fontId="4" fillId="3" borderId="0" xfId="0" applyFont="1" applyFill="1" applyBorder="1" applyAlignment="1">
      <alignment horizontal="left" vertical="center" wrapText="1"/>
    </xf>
    <xf numFmtId="3" fontId="0" fillId="3" borderId="0" xfId="0" applyNumberFormat="1" applyFill="1" applyBorder="1" applyAlignment="1">
      <alignment horizontal="center" vertical="center"/>
    </xf>
    <xf numFmtId="1" fontId="0" fillId="3" borderId="0" xfId="0" applyNumberFormat="1" applyFill="1" applyAlignment="1">
      <alignment horizontal="center"/>
    </xf>
    <xf numFmtId="0" fontId="0" fillId="3" borderId="0" xfId="0" applyFill="1" applyAlignment="1">
      <alignment horizontal="left" vertical="center"/>
    </xf>
    <xf numFmtId="3" fontId="0" fillId="3" borderId="0" xfId="0" applyNumberFormat="1" applyFill="1" applyAlignment="1">
      <alignment vertical="center"/>
    </xf>
    <xf numFmtId="164" fontId="0" fillId="3" borderId="0" xfId="0" applyNumberFormat="1" applyFill="1" applyAlignment="1">
      <alignment horizontal="center" vertical="center"/>
    </xf>
    <xf numFmtId="3" fontId="0" fillId="3" borderId="0" xfId="0" applyNumberFormat="1" applyFill="1" applyBorder="1" applyAlignment="1">
      <alignment horizontal="left" vertical="center" wrapText="1"/>
    </xf>
    <xf numFmtId="3" fontId="14" fillId="3" borderId="0" xfId="0" applyNumberFormat="1" applyFont="1" applyFill="1" applyAlignment="1">
      <alignment horizontal="left" vertical="center" wrapText="1"/>
    </xf>
    <xf numFmtId="0" fontId="4" fillId="3" borderId="0"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0" xfId="0" applyFont="1" applyFill="1" applyAlignment="1">
      <alignment horizontal="left" vertical="center" wrapText="1"/>
    </xf>
    <xf numFmtId="0" fontId="0" fillId="3" borderId="0" xfId="0" applyFill="1" applyBorder="1" applyAlignment="1"/>
    <xf numFmtId="3" fontId="0" fillId="3" borderId="5" xfId="0" applyNumberFormat="1" applyFill="1" applyBorder="1" applyAlignment="1">
      <alignment horizontal="left" vertical="center" wrapText="1"/>
    </xf>
    <xf numFmtId="0" fontId="3" fillId="3" borderId="0" xfId="0" applyFont="1" applyFill="1"/>
    <xf numFmtId="0" fontId="6" fillId="3" borderId="1" xfId="0" applyFont="1" applyFill="1" applyBorder="1" applyAlignment="1">
      <alignment vertical="center"/>
    </xf>
    <xf numFmtId="3" fontId="3" fillId="3" borderId="1" xfId="0" applyNumberFormat="1" applyFont="1" applyFill="1" applyBorder="1" applyAlignment="1">
      <alignment horizontal="center" vertical="center"/>
    </xf>
    <xf numFmtId="0" fontId="4" fillId="3" borderId="3" xfId="0" applyFont="1" applyFill="1" applyBorder="1" applyAlignment="1">
      <alignment horizontal="left" vertical="center" wrapText="1"/>
    </xf>
    <xf numFmtId="0" fontId="4" fillId="3" borderId="5" xfId="0" applyFont="1" applyFill="1" applyBorder="1" applyAlignment="1">
      <alignment horizontal="left" vertical="center" wrapText="1"/>
    </xf>
    <xf numFmtId="10" fontId="1" fillId="3" borderId="1" xfId="1" applyNumberFormat="1" applyFont="1" applyFill="1" applyBorder="1" applyAlignment="1">
      <alignment horizontal="center" vertical="center"/>
    </xf>
    <xf numFmtId="0" fontId="4" fillId="3" borderId="7" xfId="0" applyFont="1" applyFill="1" applyBorder="1" applyAlignment="1">
      <alignment vertical="center"/>
    </xf>
    <xf numFmtId="0" fontId="4" fillId="3" borderId="8" xfId="0" applyFont="1" applyFill="1" applyBorder="1" applyAlignment="1">
      <alignment vertical="center"/>
    </xf>
    <xf numFmtId="10" fontId="1" fillId="3" borderId="9" xfId="1" applyNumberFormat="1" applyFont="1" applyFill="1" applyBorder="1" applyAlignment="1">
      <alignment horizontal="center" vertical="center"/>
    </xf>
    <xf numFmtId="0" fontId="4" fillId="3" borderId="10" xfId="0" applyFont="1" applyFill="1" applyBorder="1" applyAlignment="1">
      <alignment vertical="center"/>
    </xf>
    <xf numFmtId="0" fontId="4" fillId="3" borderId="1" xfId="0" applyFont="1" applyFill="1" applyBorder="1" applyAlignment="1">
      <alignment vertical="center"/>
    </xf>
    <xf numFmtId="0" fontId="4" fillId="3" borderId="3" xfId="0" applyFont="1" applyFill="1" applyBorder="1" applyAlignment="1">
      <alignment vertical="center"/>
    </xf>
    <xf numFmtId="3" fontId="0" fillId="3" borderId="4" xfId="0" applyNumberFormat="1" applyFont="1" applyFill="1" applyBorder="1" applyAlignment="1">
      <alignment horizontal="center" vertical="center"/>
    </xf>
    <xf numFmtId="9" fontId="0" fillId="3" borderId="9" xfId="1" applyFont="1" applyFill="1" applyBorder="1" applyAlignment="1">
      <alignment horizontal="center" vertical="center"/>
    </xf>
    <xf numFmtId="9" fontId="0" fillId="3" borderId="11" xfId="1" applyFont="1" applyFill="1" applyBorder="1" applyAlignment="1">
      <alignment horizontal="center" vertical="center"/>
    </xf>
    <xf numFmtId="0" fontId="16" fillId="3" borderId="0" xfId="0" applyFont="1" applyFill="1" applyAlignment="1">
      <alignment horizontal="center" vertical="center"/>
    </xf>
    <xf numFmtId="0" fontId="14" fillId="3" borderId="0" xfId="0" applyFont="1" applyFill="1" applyAlignment="1">
      <alignment horizontal="center" vertical="center" wrapText="1"/>
    </xf>
    <xf numFmtId="0" fontId="14" fillId="3" borderId="0" xfId="0" applyFont="1" applyFill="1" applyAlignment="1">
      <alignment horizontal="center" vertical="center"/>
    </xf>
    <xf numFmtId="0" fontId="3" fillId="3" borderId="1" xfId="0" applyFont="1" applyFill="1" applyBorder="1" applyAlignment="1">
      <alignment vertical="center"/>
    </xf>
    <xf numFmtId="3" fontId="14" fillId="3" borderId="0" xfId="0" applyNumberFormat="1" applyFont="1" applyFill="1" applyBorder="1" applyAlignment="1">
      <alignment horizontal="center" vertical="center" wrapText="1"/>
    </xf>
    <xf numFmtId="0" fontId="4" fillId="3" borderId="0" xfId="0" applyFont="1" applyFill="1" applyAlignment="1">
      <alignment horizontal="left" vertical="center" wrapText="1"/>
    </xf>
    <xf numFmtId="0" fontId="4" fillId="3" borderId="0" xfId="0" applyFont="1" applyFill="1" applyBorder="1" applyAlignment="1">
      <alignment horizontal="left" vertical="center" wrapText="1"/>
    </xf>
    <xf numFmtId="0" fontId="4" fillId="3" borderId="0" xfId="0" applyFont="1" applyFill="1" applyAlignment="1">
      <alignment horizontal="left" vertical="center" wrapText="1"/>
    </xf>
    <xf numFmtId="0" fontId="5" fillId="3" borderId="1" xfId="0" applyFont="1" applyFill="1" applyBorder="1" applyAlignment="1">
      <alignment vertical="center"/>
    </xf>
    <xf numFmtId="0" fontId="3" fillId="3" borderId="0" xfId="0" applyNumberFormat="1" applyFont="1" applyFill="1" applyBorder="1" applyAlignment="1">
      <alignment horizontal="right" vertical="center"/>
    </xf>
    <xf numFmtId="0" fontId="3" fillId="3" borderId="0" xfId="0" applyFont="1" applyFill="1" applyAlignment="1">
      <alignment vertical="center"/>
    </xf>
    <xf numFmtId="0" fontId="7" fillId="3" borderId="0" xfId="0" applyNumberFormat="1" applyFont="1" applyFill="1" applyBorder="1" applyAlignment="1">
      <alignment vertical="center"/>
    </xf>
    <xf numFmtId="0" fontId="0" fillId="3" borderId="1" xfId="0" applyFill="1" applyBorder="1" applyAlignment="1">
      <alignment vertical="center"/>
    </xf>
    <xf numFmtId="0" fontId="6" fillId="3" borderId="0" xfId="0" applyFont="1" applyFill="1" applyAlignment="1"/>
    <xf numFmtId="0" fontId="6" fillId="3" borderId="0" xfId="0" applyFont="1" applyFill="1" applyAlignment="1">
      <alignment horizontal="left" vertical="center" wrapText="1"/>
    </xf>
    <xf numFmtId="0" fontId="6" fillId="3" borderId="0" xfId="0" applyFont="1" applyFill="1" applyAlignment="1">
      <alignment wrapText="1"/>
    </xf>
    <xf numFmtId="0" fontId="6" fillId="3" borderId="0" xfId="0" applyFont="1" applyFill="1" applyAlignment="1">
      <alignment vertical="center" wrapText="1"/>
    </xf>
    <xf numFmtId="0" fontId="0" fillId="3" borderId="0" xfId="0" applyFill="1" applyBorder="1" applyAlignment="1">
      <alignment vertical="center"/>
    </xf>
    <xf numFmtId="0" fontId="6" fillId="3" borderId="1" xfId="0" applyFont="1" applyFill="1" applyBorder="1" applyAlignment="1">
      <alignment horizontal="left" vertical="center" wrapText="1"/>
    </xf>
    <xf numFmtId="3" fontId="0" fillId="3" borderId="0" xfId="0" applyNumberFormat="1" applyFill="1" applyBorder="1" applyAlignment="1">
      <alignment vertical="center"/>
    </xf>
    <xf numFmtId="0" fontId="4" fillId="3" borderId="0" xfId="0" applyFont="1" applyFill="1" applyAlignment="1">
      <alignment horizontal="left" vertical="center" wrapText="1"/>
    </xf>
    <xf numFmtId="3" fontId="18" fillId="3" borderId="2" xfId="0" applyNumberFormat="1" applyFont="1" applyFill="1" applyBorder="1" applyAlignment="1">
      <alignment horizontal="left" vertical="center" wrapText="1"/>
    </xf>
    <xf numFmtId="0" fontId="3" fillId="3" borderId="0" xfId="0" applyFont="1" applyFill="1" applyAlignment="1">
      <alignment vertical="center" wrapText="1"/>
    </xf>
    <xf numFmtId="0" fontId="0" fillId="3" borderId="1" xfId="0" applyFill="1" applyBorder="1" applyAlignment="1">
      <alignment wrapText="1"/>
    </xf>
    <xf numFmtId="0" fontId="0" fillId="3" borderId="0" xfId="0" applyFill="1" applyBorder="1" applyAlignment="1">
      <alignment horizontal="center" wrapText="1"/>
    </xf>
    <xf numFmtId="0" fontId="0" fillId="3" borderId="0" xfId="0" applyFill="1" applyBorder="1" applyAlignment="1">
      <alignment wrapText="1"/>
    </xf>
    <xf numFmtId="0" fontId="0" fillId="3" borderId="0" xfId="0" applyFill="1" applyAlignment="1">
      <alignment vertical="center" wrapText="1"/>
    </xf>
    <xf numFmtId="0" fontId="0" fillId="3" borderId="0" xfId="0" applyFill="1" applyBorder="1" applyAlignment="1">
      <alignment vertical="center" wrapText="1"/>
    </xf>
    <xf numFmtId="0" fontId="19" fillId="3" borderId="0" xfId="0" applyFont="1" applyFill="1" applyAlignment="1">
      <alignment vertical="center"/>
    </xf>
    <xf numFmtId="0" fontId="0" fillId="4" borderId="2" xfId="0" applyFill="1" applyBorder="1" applyAlignment="1" applyProtection="1">
      <alignment horizontal="center" vertical="center"/>
      <protection locked="0"/>
    </xf>
    <xf numFmtId="0" fontId="0" fillId="4" borderId="2" xfId="0" applyFill="1" applyBorder="1" applyAlignment="1" applyProtection="1">
      <alignment horizontal="center" vertical="center" wrapText="1"/>
      <protection locked="0"/>
    </xf>
    <xf numFmtId="3" fontId="0" fillId="2" borderId="2" xfId="0" applyNumberFormat="1" applyFill="1" applyBorder="1" applyAlignment="1" applyProtection="1">
      <alignment horizontal="left" vertical="center" wrapText="1"/>
      <protection locked="0"/>
    </xf>
    <xf numFmtId="3" fontId="0" fillId="2" borderId="2" xfId="0" applyNumberFormat="1" applyFill="1" applyBorder="1" applyAlignment="1" applyProtection="1">
      <alignment horizontal="center" vertical="center"/>
      <protection locked="0"/>
    </xf>
    <xf numFmtId="3" fontId="0" fillId="3" borderId="0" xfId="0" applyNumberFormat="1" applyFill="1" applyAlignment="1" applyProtection="1">
      <alignment horizontal="center" vertical="center"/>
      <protection locked="0"/>
    </xf>
    <xf numFmtId="3" fontId="18" fillId="3" borderId="2" xfId="0" applyNumberFormat="1" applyFont="1" applyFill="1" applyBorder="1" applyAlignment="1" applyProtection="1">
      <alignment horizontal="center" vertical="center"/>
      <protection locked="0"/>
    </xf>
    <xf numFmtId="3" fontId="18" fillId="3" borderId="2" xfId="0" applyNumberFormat="1" applyFont="1" applyFill="1" applyBorder="1" applyAlignment="1" applyProtection="1">
      <alignment horizontal="left" vertical="center" wrapText="1"/>
      <protection locked="0"/>
    </xf>
    <xf numFmtId="3" fontId="0" fillId="4" borderId="2" xfId="0" applyNumberFormat="1"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2" xfId="0" applyFill="1" applyBorder="1" applyAlignment="1" applyProtection="1">
      <alignment horizontal="center" vertical="center" wrapText="1"/>
      <protection locked="0"/>
    </xf>
    <xf numFmtId="0" fontId="0" fillId="2" borderId="2" xfId="0" applyFill="1" applyBorder="1" applyAlignment="1" applyProtection="1">
      <alignment vertical="center" wrapText="1"/>
      <protection locked="0"/>
    </xf>
    <xf numFmtId="0" fontId="0" fillId="0" borderId="0" xfId="0" applyFill="1"/>
    <xf numFmtId="0" fontId="21" fillId="3" borderId="0" xfId="2" applyFont="1" applyFill="1" applyAlignment="1">
      <alignment vertical="center"/>
    </xf>
    <xf numFmtId="0" fontId="22" fillId="3" borderId="0" xfId="0" applyFont="1" applyFill="1" applyBorder="1" applyAlignment="1">
      <alignment horizontal="left" vertical="center"/>
    </xf>
    <xf numFmtId="0" fontId="22" fillId="3" borderId="0" xfId="0" applyFont="1" applyFill="1" applyBorder="1" applyAlignment="1">
      <alignment vertical="center"/>
    </xf>
    <xf numFmtId="3" fontId="23" fillId="3" borderId="0" xfId="0" applyNumberFormat="1" applyFont="1" applyFill="1" applyBorder="1" applyAlignment="1">
      <alignment horizontal="center" vertical="center"/>
    </xf>
    <xf numFmtId="0" fontId="22" fillId="3" borderId="0" xfId="0" applyFont="1" applyFill="1" applyBorder="1" applyAlignment="1">
      <alignment horizontal="left" vertical="center" wrapText="1"/>
    </xf>
    <xf numFmtId="3" fontId="0" fillId="3" borderId="0" xfId="0" applyNumberFormat="1" applyFill="1" applyBorder="1" applyAlignment="1" applyProtection="1">
      <alignment horizontal="center" vertical="center"/>
      <protection locked="0"/>
    </xf>
    <xf numFmtId="0" fontId="5" fillId="3" borderId="15" xfId="0" applyFont="1" applyFill="1" applyBorder="1" applyAlignment="1">
      <alignment horizontal="left" vertical="center"/>
    </xf>
    <xf numFmtId="0" fontId="5" fillId="3" borderId="16" xfId="0" applyFont="1" applyFill="1" applyBorder="1" applyAlignment="1">
      <alignment vertical="center"/>
    </xf>
    <xf numFmtId="0" fontId="4" fillId="3" borderId="3" xfId="0" applyFont="1" applyFill="1" applyBorder="1" applyAlignment="1">
      <alignment horizontal="left" vertical="center"/>
    </xf>
    <xf numFmtId="3" fontId="0" fillId="2" borderId="2" xfId="0" applyNumberFormat="1" applyFill="1" applyBorder="1" applyAlignment="1" applyProtection="1">
      <alignment horizontal="center" vertical="center"/>
    </xf>
    <xf numFmtId="0" fontId="0" fillId="4" borderId="2" xfId="0" applyFill="1" applyBorder="1" applyAlignment="1" applyProtection="1">
      <alignment horizontal="center" vertical="center"/>
    </xf>
    <xf numFmtId="3" fontId="0" fillId="3" borderId="0" xfId="0" applyNumberFormat="1" applyFill="1" applyAlignment="1" applyProtection="1">
      <alignment horizontal="left" vertical="center" wrapText="1"/>
      <protection locked="0"/>
    </xf>
    <xf numFmtId="0" fontId="0" fillId="3" borderId="0" xfId="0" applyFill="1" applyBorder="1" applyAlignment="1" applyProtection="1">
      <alignment horizontal="left" vertical="center"/>
      <protection locked="0"/>
    </xf>
    <xf numFmtId="0" fontId="0" fillId="2" borderId="2" xfId="0" applyFill="1" applyBorder="1" applyAlignment="1" applyProtection="1">
      <alignment horizontal="left" vertical="center" wrapText="1"/>
      <protection locked="0"/>
    </xf>
    <xf numFmtId="0" fontId="19" fillId="3" borderId="0" xfId="0" applyFont="1" applyFill="1" applyAlignment="1"/>
    <xf numFmtId="0" fontId="4" fillId="3" borderId="0" xfId="0" applyFont="1" applyFill="1" applyAlignment="1">
      <alignment horizontal="left" vertical="center" wrapText="1"/>
    </xf>
    <xf numFmtId="0" fontId="4" fillId="3" borderId="0" xfId="0" applyFont="1" applyFill="1" applyBorder="1" applyAlignment="1">
      <alignment horizontal="left" vertical="center" wrapText="1"/>
    </xf>
    <xf numFmtId="0" fontId="0" fillId="3" borderId="5" xfId="0" applyFill="1" applyBorder="1" applyAlignment="1" applyProtection="1">
      <alignment horizontal="center" vertical="center"/>
    </xf>
    <xf numFmtId="0" fontId="4" fillId="3" borderId="0" xfId="0" applyFont="1" applyFill="1" applyBorder="1" applyAlignment="1">
      <alignment vertical="center"/>
    </xf>
    <xf numFmtId="3" fontId="0" fillId="4" borderId="2" xfId="0" applyNumberFormat="1" applyFill="1" applyBorder="1" applyAlignment="1">
      <alignment horizontal="center" vertical="center"/>
    </xf>
    <xf numFmtId="0" fontId="4" fillId="3" borderId="18" xfId="0" applyFont="1" applyFill="1" applyBorder="1" applyAlignment="1">
      <alignment horizontal="left" vertical="center" wrapText="1"/>
    </xf>
    <xf numFmtId="0" fontId="0" fillId="3" borderId="18" xfId="0" applyFill="1" applyBorder="1" applyAlignment="1">
      <alignment horizontal="center" vertical="center" wrapText="1"/>
    </xf>
    <xf numFmtId="0" fontId="0" fillId="3" borderId="18" xfId="0" applyFill="1" applyBorder="1" applyAlignment="1"/>
    <xf numFmtId="0" fontId="0" fillId="3" borderId="18" xfId="0" applyFill="1" applyBorder="1" applyAlignment="1">
      <alignment horizontal="left" vertical="center"/>
    </xf>
    <xf numFmtId="0" fontId="4" fillId="3" borderId="0" xfId="0" applyFont="1" applyFill="1" applyBorder="1" applyAlignment="1">
      <alignment vertical="center" wrapText="1"/>
    </xf>
    <xf numFmtId="0" fontId="0" fillId="3" borderId="0" xfId="0" applyFill="1" applyBorder="1" applyAlignment="1" applyProtection="1">
      <alignment vertical="center" wrapText="1"/>
      <protection locked="0"/>
    </xf>
    <xf numFmtId="0" fontId="0" fillId="3" borderId="0" xfId="0" applyFill="1" applyBorder="1" applyAlignment="1" applyProtection="1">
      <alignment horizontal="left" vertical="center" wrapText="1"/>
      <protection locked="0"/>
    </xf>
    <xf numFmtId="0" fontId="4" fillId="3" borderId="18" xfId="0" applyFont="1" applyFill="1" applyBorder="1" applyAlignment="1">
      <alignment vertical="center" wrapText="1"/>
    </xf>
    <xf numFmtId="0" fontId="0" fillId="3" borderId="18" xfId="0" applyFill="1" applyBorder="1" applyAlignment="1" applyProtection="1">
      <alignment vertical="center" wrapText="1"/>
      <protection locked="0"/>
    </xf>
    <xf numFmtId="0" fontId="0" fillId="3" borderId="18" xfId="0" applyFill="1" applyBorder="1"/>
    <xf numFmtId="0" fontId="0" fillId="3" borderId="0" xfId="0" applyFont="1" applyFill="1" applyAlignment="1">
      <alignment vertical="center"/>
    </xf>
    <xf numFmtId="0" fontId="3" fillId="3" borderId="0" xfId="0" applyFont="1" applyFill="1" applyAlignment="1">
      <alignment horizontal="left"/>
    </xf>
    <xf numFmtId="0" fontId="3" fillId="3" borderId="0" xfId="0" applyFont="1" applyFill="1" applyAlignment="1">
      <alignment horizontal="center" wrapText="1"/>
    </xf>
    <xf numFmtId="0" fontId="3" fillId="3" borderId="0" xfId="0" applyFont="1" applyFill="1" applyAlignment="1">
      <alignment wrapText="1"/>
    </xf>
    <xf numFmtId="0" fontId="26" fillId="3" borderId="0" xfId="0" applyFont="1" applyFill="1"/>
    <xf numFmtId="0" fontId="3" fillId="3" borderId="0" xfId="0" applyFont="1" applyFill="1" applyAlignment="1"/>
    <xf numFmtId="0" fontId="28" fillId="3" borderId="0" xfId="0" applyFont="1" applyFill="1"/>
    <xf numFmtId="0" fontId="28" fillId="3" borderId="0" xfId="0" applyFont="1" applyFill="1" applyBorder="1" applyAlignment="1">
      <alignment horizontal="left" vertical="center"/>
    </xf>
    <xf numFmtId="0" fontId="28" fillId="3" borderId="0" xfId="0" applyFont="1" applyFill="1" applyAlignment="1">
      <alignment vertical="center" wrapText="1"/>
    </xf>
    <xf numFmtId="0" fontId="0" fillId="3" borderId="0" xfId="0" applyFont="1" applyFill="1" applyAlignment="1">
      <alignment vertical="center" wrapText="1"/>
    </xf>
    <xf numFmtId="0" fontId="14" fillId="3" borderId="0" xfId="0" applyFont="1" applyFill="1" applyAlignment="1">
      <alignment wrapText="1"/>
    </xf>
    <xf numFmtId="0" fontId="15" fillId="3" borderId="0" xfId="0" applyFont="1" applyFill="1"/>
    <xf numFmtId="0" fontId="15" fillId="3" borderId="0" xfId="0" applyFont="1" applyFill="1" applyBorder="1" applyAlignment="1">
      <alignment vertical="center" wrapText="1"/>
    </xf>
    <xf numFmtId="165" fontId="15" fillId="3" borderId="17" xfId="0" applyNumberFormat="1" applyFont="1" applyFill="1" applyBorder="1" applyAlignment="1" applyProtection="1">
      <alignment horizontal="center" vertical="center"/>
    </xf>
    <xf numFmtId="165" fontId="0" fillId="3" borderId="4" xfId="0" applyNumberFormat="1" applyFont="1" applyFill="1" applyBorder="1" applyAlignment="1">
      <alignment horizontal="center" vertical="center"/>
    </xf>
    <xf numFmtId="165" fontId="15" fillId="3" borderId="1" xfId="0" applyNumberFormat="1" applyFont="1" applyFill="1" applyBorder="1" applyAlignment="1">
      <alignment horizontal="center" vertical="center"/>
    </xf>
    <xf numFmtId="165" fontId="0" fillId="3" borderId="0" xfId="0" applyNumberFormat="1" applyFont="1" applyFill="1" applyAlignment="1">
      <alignment horizontal="center" vertical="center"/>
    </xf>
    <xf numFmtId="165" fontId="0" fillId="3" borderId="0" xfId="0" applyNumberFormat="1" applyFont="1" applyFill="1" applyBorder="1" applyAlignment="1">
      <alignment horizontal="center" vertical="center"/>
    </xf>
    <xf numFmtId="165" fontId="0" fillId="3" borderId="11" xfId="0" applyNumberFormat="1" applyFont="1" applyFill="1" applyBorder="1" applyAlignment="1">
      <alignment horizontal="center" vertical="center"/>
    </xf>
    <xf numFmtId="0" fontId="3" fillId="3" borderId="0" xfId="0" applyFont="1" applyFill="1" applyAlignment="1">
      <alignment horizontal="left" vertical="top" wrapText="1"/>
    </xf>
    <xf numFmtId="0" fontId="4" fillId="3" borderId="0" xfId="0" applyFont="1" applyFill="1" applyAlignment="1">
      <alignment wrapText="1"/>
    </xf>
    <xf numFmtId="0" fontId="6" fillId="3" borderId="0" xfId="0" applyFont="1" applyFill="1" applyAlignment="1">
      <alignment horizontal="left" vertical="top" wrapText="1"/>
    </xf>
    <xf numFmtId="0" fontId="6" fillId="3" borderId="0" xfId="0" applyFont="1" applyFill="1" applyAlignment="1">
      <alignment vertical="top" wrapText="1"/>
    </xf>
    <xf numFmtId="0" fontId="28" fillId="3" borderId="3" xfId="0" applyFont="1" applyFill="1" applyBorder="1" applyAlignment="1">
      <alignment horizontal="left" vertical="center"/>
    </xf>
    <xf numFmtId="165" fontId="0" fillId="2" borderId="2" xfId="0" applyNumberFormat="1" applyFill="1" applyBorder="1" applyAlignment="1">
      <alignment horizontal="center" vertical="center"/>
    </xf>
    <xf numFmtId="0" fontId="21" fillId="3" borderId="0" xfId="0" applyFont="1" applyFill="1" applyAlignment="1">
      <alignment horizontal="left" vertical="center" wrapText="1"/>
    </xf>
    <xf numFmtId="0" fontId="15" fillId="3" borderId="0" xfId="0" applyFont="1" applyFill="1" applyAlignment="1">
      <alignment vertical="center"/>
    </xf>
    <xf numFmtId="0" fontId="20" fillId="3" borderId="0" xfId="2" applyFont="1" applyFill="1" applyAlignment="1" applyProtection="1">
      <alignment vertical="center"/>
      <protection locked="0"/>
    </xf>
    <xf numFmtId="0" fontId="20" fillId="3" borderId="0" xfId="0" applyFont="1" applyFill="1" applyAlignment="1" applyProtection="1">
      <alignment vertical="center"/>
      <protection locked="0"/>
    </xf>
    <xf numFmtId="0" fontId="20" fillId="0" borderId="0" xfId="2" applyFont="1" applyFill="1" applyAlignment="1" applyProtection="1">
      <alignment horizontal="left" vertical="center"/>
      <protection locked="0"/>
    </xf>
    <xf numFmtId="0" fontId="20" fillId="3" borderId="0" xfId="0" applyFont="1" applyFill="1" applyAlignment="1" applyProtection="1">
      <alignment horizontal="left" vertical="center"/>
      <protection locked="0"/>
    </xf>
    <xf numFmtId="0" fontId="27" fillId="3" borderId="0" xfId="2" applyFont="1" applyFill="1" applyProtection="1">
      <protection locked="0"/>
    </xf>
    <xf numFmtId="0" fontId="11" fillId="3" borderId="0" xfId="2" applyFont="1" applyFill="1" applyAlignment="1" applyProtection="1">
      <alignment vertical="center"/>
      <protection locked="0"/>
    </xf>
    <xf numFmtId="0" fontId="20" fillId="0" borderId="0" xfId="2" applyFont="1" applyFill="1" applyProtection="1">
      <protection locked="0"/>
    </xf>
    <xf numFmtId="0" fontId="4" fillId="3" borderId="0" xfId="0" applyFont="1" applyFill="1" applyAlignment="1" applyProtection="1">
      <alignment vertical="center" wrapText="1"/>
      <protection locked="0"/>
    </xf>
    <xf numFmtId="0" fontId="17" fillId="3" borderId="0" xfId="0" applyFont="1" applyFill="1" applyAlignment="1" applyProtection="1">
      <alignment vertical="center" wrapText="1"/>
      <protection locked="0"/>
    </xf>
    <xf numFmtId="0" fontId="4" fillId="3" borderId="0" xfId="0" applyFont="1" applyFill="1" applyAlignment="1" applyProtection="1">
      <alignment vertical="center"/>
      <protection locked="0"/>
    </xf>
    <xf numFmtId="0" fontId="17" fillId="3" borderId="0" xfId="0" applyFont="1" applyFill="1" applyAlignment="1" applyProtection="1">
      <alignment vertical="center"/>
      <protection locked="0"/>
    </xf>
    <xf numFmtId="165" fontId="0" fillId="3" borderId="2" xfId="0" applyNumberFormat="1" applyFill="1" applyBorder="1" applyAlignment="1" applyProtection="1">
      <alignment horizontal="center" vertical="center"/>
    </xf>
    <xf numFmtId="165" fontId="0" fillId="2" borderId="2" xfId="0" applyNumberFormat="1" applyFill="1" applyBorder="1" applyAlignment="1" applyProtection="1">
      <alignment horizontal="center" vertical="center"/>
      <protection locked="0"/>
    </xf>
    <xf numFmtId="165" fontId="0" fillId="3" borderId="2" xfId="0" applyNumberFormat="1" applyFill="1" applyBorder="1" applyAlignment="1">
      <alignment horizontal="center" vertical="center"/>
    </xf>
    <xf numFmtId="0" fontId="14" fillId="3" borderId="0" xfId="0" applyFont="1" applyFill="1" applyBorder="1" applyAlignment="1">
      <alignment horizontal="center" vertical="center" wrapText="1"/>
    </xf>
    <xf numFmtId="0" fontId="4" fillId="3" borderId="0" xfId="0" applyFont="1" applyFill="1" applyAlignment="1">
      <alignment horizontal="left" vertical="center" wrapText="1"/>
    </xf>
    <xf numFmtId="0" fontId="24" fillId="2" borderId="3" xfId="0" applyFont="1" applyFill="1" applyBorder="1" applyAlignment="1" applyProtection="1">
      <alignment horizontal="center" vertical="center"/>
      <protection locked="0"/>
    </xf>
    <xf numFmtId="0" fontId="24" fillId="2" borderId="4" xfId="0" applyFont="1" applyFill="1" applyBorder="1" applyAlignment="1" applyProtection="1">
      <alignment horizontal="center" vertical="center"/>
      <protection locked="0"/>
    </xf>
    <xf numFmtId="0" fontId="20" fillId="3" borderId="0" xfId="2" applyFont="1" applyFill="1" applyAlignment="1" applyProtection="1">
      <alignment horizontal="left" vertical="center" wrapText="1"/>
      <protection locked="0"/>
    </xf>
    <xf numFmtId="0" fontId="20" fillId="3" borderId="6" xfId="0" applyFont="1" applyFill="1" applyBorder="1" applyAlignment="1" applyProtection="1">
      <alignment horizontal="left" vertical="center" wrapText="1"/>
      <protection locked="0"/>
    </xf>
    <xf numFmtId="0" fontId="4" fillId="3" borderId="6" xfId="0" applyFont="1" applyFill="1" applyBorder="1" applyAlignment="1">
      <alignment horizontal="left" vertical="center" wrapText="1"/>
    </xf>
    <xf numFmtId="0" fontId="4" fillId="3" borderId="7" xfId="0" applyFont="1" applyFill="1" applyBorder="1" applyAlignment="1">
      <alignment horizontal="left" vertical="center"/>
    </xf>
    <xf numFmtId="0" fontId="4" fillId="3" borderId="8" xfId="0" applyFont="1" applyFill="1" applyBorder="1" applyAlignment="1">
      <alignment horizontal="left" vertical="center"/>
    </xf>
    <xf numFmtId="0" fontId="4" fillId="3" borderId="10" xfId="0" applyFont="1" applyFill="1" applyBorder="1" applyAlignment="1">
      <alignment horizontal="left" vertical="center"/>
    </xf>
    <xf numFmtId="0" fontId="4" fillId="3" borderId="1" xfId="0" applyFont="1" applyFill="1" applyBorder="1" applyAlignment="1">
      <alignment horizontal="left" vertical="center"/>
    </xf>
    <xf numFmtId="0" fontId="19" fillId="3" borderId="0" xfId="0" applyFont="1" applyFill="1" applyAlignment="1">
      <alignment horizontal="center" vertical="center" wrapText="1"/>
    </xf>
    <xf numFmtId="0" fontId="14" fillId="3" borderId="0" xfId="0" applyFont="1" applyFill="1" applyAlignment="1">
      <alignment horizontal="center" wrapText="1"/>
    </xf>
    <xf numFmtId="0" fontId="4" fillId="3" borderId="0" xfId="0" applyFont="1" applyFill="1" applyBorder="1" applyAlignment="1">
      <alignment horizontal="left" vertical="center" wrapText="1"/>
    </xf>
    <xf numFmtId="0" fontId="22" fillId="3" borderId="0" xfId="0" applyFont="1" applyFill="1" applyBorder="1" applyAlignment="1">
      <alignment horizontal="left" vertical="center" wrapText="1"/>
    </xf>
    <xf numFmtId="0" fontId="22" fillId="3" borderId="6" xfId="0" applyFont="1" applyFill="1" applyBorder="1" applyAlignment="1">
      <alignment horizontal="left" vertical="center" wrapText="1"/>
    </xf>
    <xf numFmtId="0" fontId="0" fillId="2" borderId="3" xfId="0" applyFill="1" applyBorder="1" applyAlignment="1" applyProtection="1">
      <alignment horizontal="left" vertical="center" wrapText="1"/>
      <protection locked="0"/>
    </xf>
    <xf numFmtId="0" fontId="0" fillId="2" borderId="5" xfId="0" applyFill="1" applyBorder="1" applyAlignment="1" applyProtection="1">
      <alignment horizontal="left" vertical="center" wrapText="1"/>
      <protection locked="0"/>
    </xf>
    <xf numFmtId="0" fontId="0" fillId="2" borderId="4" xfId="0" applyFill="1" applyBorder="1" applyAlignment="1" applyProtection="1">
      <alignment horizontal="left" vertical="center" wrapText="1"/>
      <protection locked="0"/>
    </xf>
    <xf numFmtId="0" fontId="15" fillId="3" borderId="0" xfId="0" applyFont="1" applyFill="1" applyAlignment="1">
      <alignment horizontal="left" vertical="center" wrapText="1"/>
    </xf>
    <xf numFmtId="0" fontId="0" fillId="2" borderId="12" xfId="0" applyFill="1" applyBorder="1" applyAlignment="1" applyProtection="1">
      <alignment horizontal="center" vertical="center" wrapText="1"/>
      <protection locked="0"/>
    </xf>
    <xf numFmtId="0" fontId="0" fillId="2" borderId="13" xfId="0" applyFill="1" applyBorder="1" applyAlignment="1" applyProtection="1">
      <alignment horizontal="center" vertical="center" wrapText="1"/>
      <protection locked="0"/>
    </xf>
    <xf numFmtId="0" fontId="0" fillId="2" borderId="12" xfId="0" applyFill="1" applyBorder="1" applyAlignment="1" applyProtection="1">
      <alignment horizontal="left" vertical="center" wrapText="1"/>
      <protection locked="0"/>
    </xf>
    <xf numFmtId="0" fontId="0" fillId="2" borderId="13" xfId="0" applyFill="1" applyBorder="1" applyAlignment="1" applyProtection="1">
      <alignment horizontal="left" vertical="center" wrapText="1"/>
      <protection locked="0"/>
    </xf>
    <xf numFmtId="0" fontId="4" fillId="3" borderId="6" xfId="0" applyFont="1" applyFill="1" applyBorder="1" applyAlignment="1">
      <alignment horizontal="left" vertical="center"/>
    </xf>
    <xf numFmtId="0" fontId="0" fillId="2" borderId="14" xfId="0" applyFill="1" applyBorder="1" applyAlignment="1" applyProtection="1">
      <alignment horizontal="center" vertical="center" wrapText="1"/>
      <protection locked="0"/>
    </xf>
    <xf numFmtId="0" fontId="0" fillId="2" borderId="14" xfId="0" applyFill="1" applyBorder="1" applyAlignment="1" applyProtection="1">
      <alignment horizontal="left" vertical="center" wrapText="1"/>
      <protection locked="0"/>
    </xf>
    <xf numFmtId="0" fontId="6" fillId="3" borderId="0" xfId="0" applyFont="1" applyFill="1" applyAlignment="1">
      <alignment horizontal="left" vertical="top" wrapText="1"/>
    </xf>
    <xf numFmtId="0" fontId="0" fillId="3" borderId="0" xfId="0" applyFill="1" applyAlignment="1">
      <alignment horizontal="left" vertical="center" wrapText="1"/>
    </xf>
  </cellXfs>
  <cellStyles count="3">
    <cellStyle name="Hyperkobling" xfId="2" builtinId="8"/>
    <cellStyle name="Normal" xfId="0" builtinId="0"/>
    <cellStyle name="Prosent" xfId="1" builtinId="5"/>
  </cellStyles>
  <dxfs count="21">
    <dxf>
      <font>
        <b val="0"/>
        <i val="0"/>
        <strike val="0"/>
      </font>
      <fill>
        <patternFill>
          <bgColor rgb="FFFF9999"/>
        </patternFill>
      </fill>
      <border>
        <left style="thin">
          <color auto="1"/>
        </left>
        <right style="thin">
          <color auto="1"/>
        </right>
        <top style="thin">
          <color auto="1"/>
        </top>
        <bottom style="thin">
          <color auto="1"/>
        </bottom>
        <vertical/>
        <horizontal/>
      </border>
    </dxf>
    <dxf>
      <fill>
        <patternFill>
          <bgColor theme="9" tint="0.39994506668294322"/>
        </patternFill>
      </fill>
      <border>
        <left style="thin">
          <color auto="1"/>
        </left>
        <right style="thin">
          <color auto="1"/>
        </right>
        <top style="thin">
          <color auto="1"/>
        </top>
        <bottom style="thin">
          <color auto="1"/>
        </bottom>
        <vertical/>
        <horizontal/>
      </border>
    </dxf>
    <dxf>
      <fill>
        <patternFill>
          <bgColor theme="0"/>
        </patternFill>
      </fill>
      <border>
        <left/>
        <right/>
        <top/>
        <bottom style="thin">
          <color auto="1"/>
        </bottom>
        <vertical/>
        <horizontal/>
      </border>
    </dxf>
    <dxf>
      <border>
        <right style="thin">
          <color auto="1"/>
        </right>
        <vertical/>
        <horizontal/>
      </border>
    </dxf>
    <dxf>
      <border>
        <left style="thin">
          <color auto="1"/>
        </left>
        <vertical/>
        <horizontal/>
      </border>
    </dxf>
    <dxf>
      <fill>
        <patternFill>
          <bgColor theme="0" tint="-4.9989318521683403E-2"/>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dxf>
    <dxf>
      <fill>
        <patternFill>
          <bgColor theme="0" tint="-4.9989318521683403E-2"/>
        </patternFill>
      </fill>
      <border>
        <left style="thin">
          <color auto="1"/>
        </left>
        <right style="thin">
          <color auto="1"/>
        </right>
        <top style="thin">
          <color auto="1"/>
        </top>
        <bottom style="thin">
          <color auto="1"/>
        </bottom>
        <vertical/>
        <horizontal/>
      </border>
    </dxf>
    <dxf>
      <border>
        <right style="thin">
          <color auto="1"/>
        </right>
        <vertical/>
        <horizontal/>
      </border>
    </dxf>
    <dxf>
      <border>
        <left style="thin">
          <color auto="1"/>
        </left>
        <vertical/>
        <horizontal/>
      </border>
    </dxf>
    <dxf>
      <fill>
        <patternFill>
          <bgColor theme="0" tint="-4.9989318521683403E-2"/>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dxf>
    <dxf>
      <fill>
        <patternFill>
          <bgColor theme="0" tint="-4.9989318521683403E-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9999"/>
      <color rgb="FFFF7C80"/>
      <color rgb="FFFF9B9B"/>
      <color rgb="FFFF5050"/>
      <color rgb="FFFF3B3B"/>
      <color rgb="FFFF8B8B"/>
      <color rgb="FFFF85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514349</xdr:colOff>
      <xdr:row>0</xdr:row>
      <xdr:rowOff>0</xdr:rowOff>
    </xdr:from>
    <xdr:to>
      <xdr:col>1</xdr:col>
      <xdr:colOff>1466779</xdr:colOff>
      <xdr:row>0</xdr:row>
      <xdr:rowOff>733424</xdr:rowOff>
    </xdr:to>
    <xdr:pic>
      <xdr:nvPicPr>
        <xdr:cNvPr id="3" name="Bilde 2">
          <a:extLst>
            <a:ext uri="{FF2B5EF4-FFF2-40B4-BE49-F238E27FC236}">
              <a16:creationId xmlns:a16="http://schemas.microsoft.com/office/drawing/2014/main" id="{3197941E-3F9A-41C1-8033-3CB3F45EB5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4349" y="0"/>
          <a:ext cx="1462018" cy="7334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514349</xdr:colOff>
      <xdr:row>0</xdr:row>
      <xdr:rowOff>0</xdr:rowOff>
    </xdr:from>
    <xdr:to>
      <xdr:col>1</xdr:col>
      <xdr:colOff>1466779</xdr:colOff>
      <xdr:row>0</xdr:row>
      <xdr:rowOff>733424</xdr:rowOff>
    </xdr:to>
    <xdr:pic>
      <xdr:nvPicPr>
        <xdr:cNvPr id="2" name="Bilde 1">
          <a:extLst>
            <a:ext uri="{FF2B5EF4-FFF2-40B4-BE49-F238E27FC236}">
              <a16:creationId xmlns:a16="http://schemas.microsoft.com/office/drawing/2014/main" id="{9BC87792-7F37-4D33-BDC8-20262EDDDA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4349" y="0"/>
          <a:ext cx="1466780" cy="733424"/>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F916A-2B8F-492B-AA0A-E75BEEAB4E61}">
  <dimension ref="A1:J151"/>
  <sheetViews>
    <sheetView tabSelected="1" zoomScaleNormal="100" workbookViewId="0">
      <selection activeCell="C6" sqref="C6:D6"/>
    </sheetView>
  </sheetViews>
  <sheetFormatPr baseColWidth="10" defaultColWidth="10.73046875" defaultRowHeight="14.25" outlineLevelRow="1" x14ac:dyDescent="0.45"/>
  <cols>
    <col min="1" max="1" width="4.1328125" style="1" customWidth="1"/>
    <col min="2" max="2" width="57.3984375" style="1" customWidth="1"/>
    <col min="3" max="3" width="27" style="1" customWidth="1"/>
    <col min="4" max="4" width="26.265625" style="3" customWidth="1"/>
    <col min="5" max="5" width="5.73046875" style="3" customWidth="1"/>
    <col min="6" max="6" width="62.59765625" style="1" customWidth="1"/>
    <col min="7" max="7" width="7.265625" style="1" customWidth="1"/>
    <col min="8" max="10" width="13" style="1" customWidth="1"/>
    <col min="11" max="16384" width="10.73046875" style="1"/>
  </cols>
  <sheetData>
    <row r="1" spans="2:6" ht="61.15" customHeight="1" x14ac:dyDescent="0.45"/>
    <row r="2" spans="2:6" ht="23.25" x14ac:dyDescent="0.7">
      <c r="B2" s="140" t="s">
        <v>20</v>
      </c>
      <c r="C2" s="14"/>
    </row>
    <row r="3" spans="2:6" ht="21" customHeight="1" x14ac:dyDescent="0.45">
      <c r="B3" s="169" t="str">
        <f>HYPERLINK("https://kompensasjonsordning.brreg.no/","For veiledning og søknadsskjema gå til kompensasjonsordning.brreg.no")</f>
        <v>For veiledning og søknadsskjema gå til kompensasjonsordning.brreg.no</v>
      </c>
    </row>
    <row r="4" spans="2:6" ht="7.5" customHeight="1" x14ac:dyDescent="0.45">
      <c r="B4" s="31"/>
    </row>
    <row r="6" spans="2:6" ht="22.5" customHeight="1" x14ac:dyDescent="0.45">
      <c r="B6" s="143" t="s">
        <v>10</v>
      </c>
      <c r="C6" s="179"/>
      <c r="D6" s="180"/>
    </row>
    <row r="7" spans="2:6" ht="24" customHeight="1" x14ac:dyDescent="0.45"/>
    <row r="8" spans="2:6" ht="21" x14ac:dyDescent="0.65">
      <c r="B8" s="167" t="str">
        <f>HYPERLINK("https://lovdata.no/dokument/SF/forskrift/2020-12-21-3085/KAPITTEL_1#KAPITTEL_1","1. Innledende vurdering av foretaket som vil søke om tilskudd")</f>
        <v>1. Innledende vurdering av foretaket som vil søke om tilskudd</v>
      </c>
      <c r="C8" s="9"/>
    </row>
    <row r="9" spans="2:6" x14ac:dyDescent="0.45">
      <c r="D9" s="2"/>
    </row>
    <row r="10" spans="2:6" ht="31.9" customHeight="1" x14ac:dyDescent="0.45">
      <c r="B10" s="163" t="str">
        <f>HYPERLINK("https://lovdata.no/forskrift/2020-12-21-3085/§1-2","Ble foretaket registrert i Brønnøysundregistrene før 1. mars 2020?")</f>
        <v>Ble foretaket registrert i Brønnøysundregistrene før 1. mars 2020?</v>
      </c>
      <c r="C10" s="164"/>
      <c r="D10" s="94"/>
      <c r="F10" s="67" t="str">
        <f>IF(D10="Nei","Foretaket kan ikke søke om tilskudd","")</f>
        <v/>
      </c>
    </row>
    <row r="11" spans="2:6" ht="31.9" customHeight="1" x14ac:dyDescent="0.45">
      <c r="B11" s="181" t="str">
        <f>HYPERLINK("https://lovdata.no/forskrift/2020-12-21-3085/§2-1","Er foretaket registrert i AA-registeret på tildelingstidspunktet, og har ansatte? (minst en ansatt må ha fått utbetalt lønn i minimum en måned i perioden fra august 2019 til mars 2020)")</f>
        <v>Er foretaket registrert i AA-registeret på tildelingstidspunktet, og har ansatte? (minst en ansatt må ha fått utbetalt lønn i minimum en måned i perioden fra august 2019 til mars 2020)</v>
      </c>
      <c r="C11" s="182"/>
      <c r="D11" s="95"/>
      <c r="F11" s="67" t="str">
        <f t="shared" ref="F11:F14" si="0">IF(D11="Nei","Foretaket kan ikke søke om tilskudd","")</f>
        <v/>
      </c>
    </row>
    <row r="12" spans="2:6" ht="31.9" customHeight="1" x14ac:dyDescent="0.45">
      <c r="B12" s="163" t="str">
        <f>HYPERLINK("https://lovdata.no/forskrift/2020-12-21-3085/§1-4","Er foretaket skattepliktig til Norge?")</f>
        <v>Er foretaket skattepliktig til Norge?</v>
      </c>
      <c r="C12" s="164"/>
      <c r="D12" s="94"/>
      <c r="F12" s="67" t="str">
        <f t="shared" si="0"/>
        <v/>
      </c>
    </row>
    <row r="13" spans="2:6" ht="31.9" customHeight="1" x14ac:dyDescent="0.45">
      <c r="B13" s="181" t="str">
        <f>HYPERLINK("https://lovdata.no/forskrift/2020-12-21-3085/§2-4","Driver foretaket virksomhet som er lovlig (dvs. har nødvendige tillatelser, godkjenninger, registreringer, bevilgninger mv.?")</f>
        <v>Driver foretaket virksomhet som er lovlig (dvs. har nødvendige tillatelser, godkjenninger, registreringer, bevilgninger mv.?</v>
      </c>
      <c r="C13" s="182"/>
      <c r="D13" s="94"/>
      <c r="F13" s="67" t="str">
        <f t="shared" si="0"/>
        <v/>
      </c>
    </row>
    <row r="14" spans="2:6" ht="31.9" customHeight="1" x14ac:dyDescent="0.45">
      <c r="B14" s="181" t="str">
        <f>HYPERLINK("https://lovdata.no/forskrift/2020-12-21-3085/§2-6","Har foretaket rapportert, betalt og kan dokumentere iht til forskriften § 2-6? 
(f. eks eierstruktur, bankkonto, betaling av skatter og avgifter, levert skattemelding mv.)")</f>
        <v>Har foretaket rapportert, betalt og kan dokumentere iht til forskriften § 2-6? 
(f. eks eierstruktur, bankkonto, betaling av skatter og avgifter, levert skattemelding mv.)</v>
      </c>
      <c r="C14" s="182"/>
      <c r="D14" s="94"/>
      <c r="F14" s="67" t="str">
        <f t="shared" si="0"/>
        <v/>
      </c>
    </row>
    <row r="15" spans="2:6" ht="31.9" customHeight="1" x14ac:dyDescent="0.45">
      <c r="B15" s="181" t="str">
        <f>HYPERLINK("https://lovdata.no/forskrift/2020-12-21-3085/§2-5","Er foretaket under konkursbehandling, registrert som under avvikling i Foretaksregistert, eller har personer med ledende roller som er ilagt konkurskarantene?")</f>
        <v>Er foretaket under konkursbehandling, registrert som under avvikling i Foretaksregistert, eller har personer med ledende roller som er ilagt konkurskarantene?</v>
      </c>
      <c r="C15" s="182"/>
      <c r="D15" s="94"/>
      <c r="F15" s="67" t="str">
        <f>IF(D15="Ja","Foretaket kan ikke søke om tilskudd","")</f>
        <v/>
      </c>
    </row>
    <row r="16" spans="2:6" ht="31.9" customHeight="1" x14ac:dyDescent="0.45">
      <c r="B16" s="165" t="str">
        <f>HYPERLINK("https://lovdata.no/forskrift/2020-12-21-3085/§3-2","Har foretaket faste uunngåelige kostnader i perioden det søkes kompensasjon for?")</f>
        <v>Har foretaket faste uunngåelige kostnader i perioden det søkes kompensasjon for?</v>
      </c>
      <c r="C16" s="166"/>
      <c r="D16" s="94"/>
      <c r="F16" s="67" t="str">
        <f t="shared" ref="F16:F17" si="1">IF(D16="Nei","Foretaket kan ikke søke om tilskudd","")</f>
        <v/>
      </c>
    </row>
    <row r="17" spans="2:6" ht="31.9" customHeight="1" x14ac:dyDescent="0.45">
      <c r="B17" s="181" t="str">
        <f>HYPERLINK("https://lovdata.no/forskrift/2020-12-21-3085/§2-3","Har foretaket et omsetningsfall på minimum 30 prosent, som hovedsakelig skyldes koronapandemien?")</f>
        <v>Har foretaket et omsetningsfall på minimum 30 prosent, som hovedsakelig skyldes koronapandemien?</v>
      </c>
      <c r="C17" s="182"/>
      <c r="D17" s="94"/>
      <c r="F17" s="67" t="str">
        <f t="shared" si="1"/>
        <v/>
      </c>
    </row>
    <row r="18" spans="2:6" ht="31.9" customHeight="1" x14ac:dyDescent="0.45">
      <c r="B18" s="181" t="str">
        <f>HYPERLINK("https://lovdata.no/forskrift/2020-12-21-3085/§1-3","Driver foretaket innen næringer som IKKE omfattes av kompensasjonsordningen, 
ref. forskriften § 1-3?")</f>
        <v>Driver foretaket innen næringer som IKKE omfattes av kompensasjonsordningen, 
ref. forskriften § 1-3?</v>
      </c>
      <c r="C18" s="182"/>
      <c r="D18" s="94"/>
      <c r="F18" s="67" t="str">
        <f>IF(OR(D18="Ja",D18="Delvis"),"Foretaket kan ikke søke om tilskudd","")</f>
        <v/>
      </c>
    </row>
    <row r="19" spans="2:6" ht="31.9" customHeight="1" x14ac:dyDescent="0.45">
      <c r="B19" s="181" t="str">
        <f>HYPERLINK("https://lovdata.no/forskrift/2020-12-21-3085/§1-3","Har foretaket vært overdrager eller overtager i fisjon som er registrert gjennomført 1. januar 2020 eller senere?")</f>
        <v>Har foretaket vært overdrager eller overtager i fisjon som er registrert gjennomført 1. januar 2020 eller senere?</v>
      </c>
      <c r="C19" s="182"/>
      <c r="D19" s="94"/>
      <c r="F19" s="67" t="str">
        <f>IF(D19="Ja","Foretaket kan ikke søke om tilskudd","")</f>
        <v/>
      </c>
    </row>
    <row r="20" spans="2:6" ht="25.9" customHeight="1" x14ac:dyDescent="0.45">
      <c r="D20" s="1"/>
    </row>
    <row r="21" spans="2:6" ht="6.75" customHeight="1" x14ac:dyDescent="0.45">
      <c r="B21" s="4"/>
      <c r="C21" s="4"/>
      <c r="D21" s="5"/>
      <c r="E21" s="5"/>
      <c r="F21" s="4"/>
    </row>
    <row r="22" spans="2:6" x14ac:dyDescent="0.45">
      <c r="B22" s="12"/>
      <c r="C22" s="12"/>
    </row>
    <row r="23" spans="2:6" ht="21" x14ac:dyDescent="0.65">
      <c r="B23" s="167" t="str">
        <f>HYPERLINK("https://lovdata.no/dokument/SF/forskrift/2020-12-21-3085#KAPITTEL_3","2. Beregning av omsetningsreduksjon")</f>
        <v>2. Beregning av omsetningsreduksjon</v>
      </c>
      <c r="C23" s="9"/>
      <c r="D23" s="13"/>
      <c r="F23" s="50" t="s">
        <v>24</v>
      </c>
    </row>
    <row r="24" spans="2:6" x14ac:dyDescent="0.45">
      <c r="D24" s="1"/>
    </row>
    <row r="25" spans="2:6" ht="31.9" customHeight="1" x14ac:dyDescent="0.45">
      <c r="B25" s="106" t="s">
        <v>33</v>
      </c>
      <c r="C25" s="6"/>
      <c r="D25" s="95"/>
      <c r="F25" s="96"/>
    </row>
    <row r="26" spans="2:6" ht="28.5" customHeight="1" x14ac:dyDescent="0.45">
      <c r="B26" s="178" t="s">
        <v>35</v>
      </c>
      <c r="C26" s="183"/>
      <c r="D26" s="95"/>
      <c r="F26" s="96"/>
    </row>
    <row r="27" spans="2:6" ht="28.5" customHeight="1" x14ac:dyDescent="0.45">
      <c r="B27" s="178" t="str">
        <f>IF(D26="Nei, mindre enn ett år tidligere","Ikke relevant","Mangler foretaket omsetningstall for tilsvarende periode året før (pga ingen omsetning og/eller restrukturering)?")</f>
        <v>Mangler foretaket omsetningstall for tilsvarende periode året før (pga ingen omsetning og/eller restrukturering)?</v>
      </c>
      <c r="C27" s="183"/>
      <c r="D27" s="94"/>
      <c r="E27" s="40"/>
      <c r="F27" s="96"/>
    </row>
    <row r="28" spans="2:6" ht="18.75" customHeight="1" x14ac:dyDescent="0.45">
      <c r="B28" s="46"/>
      <c r="C28" s="45"/>
      <c r="D28" s="1"/>
      <c r="E28" s="1"/>
      <c r="F28" s="43"/>
    </row>
    <row r="29" spans="2:6" ht="26.45" customHeight="1" x14ac:dyDescent="0.45">
      <c r="B29" s="184" t="s">
        <v>133</v>
      </c>
      <c r="C29" s="185"/>
      <c r="D29" s="63" t="str">
        <f>IF(D25="September og oktober 2020",0.7,IF(D25="November og desember 2020",0.85,IF(D25="Januar og Februar 2021",0.8,"")))</f>
        <v/>
      </c>
    </row>
    <row r="30" spans="2:6" ht="26.45" customHeight="1" x14ac:dyDescent="0.45">
      <c r="B30" s="186" t="s">
        <v>134</v>
      </c>
      <c r="C30" s="187"/>
      <c r="D30" s="64" t="str">
        <f>IF(D25="","",IF(D25="Mars",0.2,0.3))</f>
        <v/>
      </c>
    </row>
    <row r="31" spans="2:6" s="50" customFormat="1" ht="28.5" customHeight="1" x14ac:dyDescent="0.45">
      <c r="B31" s="50" t="s">
        <v>39</v>
      </c>
      <c r="D31" s="2"/>
      <c r="E31" s="2"/>
      <c r="F31" s="75" t="s">
        <v>157</v>
      </c>
    </row>
    <row r="32" spans="2:6" s="25" customFormat="1" ht="21" customHeight="1" x14ac:dyDescent="0.45">
      <c r="B32" s="6" t="str">
        <f>IF(D26="","Omsetning i første måned av søknadsperioden året før",IF(OR(D$26="Nei, mindre enn ett år tidligere",D$27="Ja"),"Januar 2020",IF(D$25="September og oktober 2020","September 2019",IF(D$25="November og desember 2020","November 2019",IF(D$25="Januar og februar 2021","Januar 2020","")))))</f>
        <v>Omsetning i første måned av søknadsperioden året før</v>
      </c>
      <c r="C32" s="7"/>
      <c r="D32" s="97"/>
      <c r="E32" s="3"/>
      <c r="F32" s="96"/>
    </row>
    <row r="33" spans="2:8" s="25" customFormat="1" ht="21" customHeight="1" x14ac:dyDescent="0.45">
      <c r="B33" s="6" t="str">
        <f>IF(D26="","Omsetning i andre måned av søknadsperioden året før",IF(OR(D$26="Nei, mindre enn ett år tidligere",D$27="Ja"),"Februar 2020",IF(D$25="September og oktober 2020","Oktober 2019",IF(D$25="November og desember 2020","Desember  2019",IF(D$25="Januar og februar 2021","Februar 2020","")))))</f>
        <v>Omsetning i andre måned av søknadsperioden året før</v>
      </c>
      <c r="C33" s="6"/>
      <c r="D33" s="97"/>
      <c r="F33" s="96"/>
    </row>
    <row r="34" spans="2:8" s="25" customFormat="1" ht="23.25" customHeight="1" x14ac:dyDescent="0.45">
      <c r="B34" s="50" t="s">
        <v>40</v>
      </c>
      <c r="C34" s="6"/>
      <c r="D34" s="38"/>
      <c r="E34" s="48"/>
      <c r="F34" s="49"/>
      <c r="G34" s="48"/>
    </row>
    <row r="35" spans="2:8" s="25" customFormat="1" ht="21" customHeight="1" x14ac:dyDescent="0.45">
      <c r="B35" s="6" t="str">
        <f>IF(D$25="September og oktober 2020","September 2020",IF(D$25="November og desember 2020","November 2020",IF(D$25="Januar og februar 2021","Januar 2021","Omsetning første måned i søknadsperioden")))</f>
        <v>Omsetning første måned i søknadsperioden</v>
      </c>
      <c r="C35" s="188" t="str">
        <f>IF(D39&lt;&gt;"","NB! I søknaden (Brreg) skal andre tilskudd regnes som omsetning i søknadsperioden.","")</f>
        <v/>
      </c>
      <c r="D35" s="98"/>
      <c r="F35" s="117"/>
    </row>
    <row r="36" spans="2:8" s="25" customFormat="1" ht="21" customHeight="1" x14ac:dyDescent="0.45">
      <c r="B36" s="6" t="str">
        <f>IF(D$25="September og oktober 2020","Oktober 2020",IF(D$25="November og desember 2020","Desember 2020",IF(D$25="Januar og februar 2021","Februar 2021","Omsetning andre måned i søknadsperioden")))</f>
        <v>Omsetning andre måned i søknadsperioden</v>
      </c>
      <c r="C36" s="188"/>
      <c r="D36" s="97"/>
      <c r="F36" s="96"/>
    </row>
    <row r="37" spans="2:8" ht="24" customHeight="1" x14ac:dyDescent="0.45">
      <c r="B37" s="141" t="s">
        <v>136</v>
      </c>
      <c r="C37" s="11"/>
      <c r="D37" s="27"/>
      <c r="E37" s="1"/>
    </row>
    <row r="38" spans="2:8" ht="50.25" customHeight="1" x14ac:dyDescent="0.45">
      <c r="B38" s="178" t="str">
        <f>IF(D11="Nei, men er eiers hovedinntektskilde","Har foretaket i perioden det søkes om støtte for mottatt annen økonomisk støtte fra det offentlige pga virusutbruddet og / eller har innehaver mottatt sykepenger, omsorgspenger, foreldrepenger eller pleiepenger?","Har foretaket mottatt annen økonomisk støtte pga virusutbruddet (kompensasjon for tapt omsetning) fra det offentlige i perioden det søkes om tilskudd for?")</f>
        <v>Har foretaket mottatt annen økonomisk støtte pga virusutbruddet (kompensasjon for tapt omsetning) fra det offentlige i perioden det søkes om tilskudd for?</v>
      </c>
      <c r="C38" s="178"/>
      <c r="D38" s="94"/>
      <c r="E38" s="1"/>
      <c r="F38" s="96"/>
    </row>
    <row r="39" spans="2:8" ht="25.9" customHeight="1" x14ac:dyDescent="0.45">
      <c r="B39" s="178" t="str">
        <f>IF(D38="Nei","Ikke relevant","Vennligst angi hvor mye foretaket allerede har mottatt i økonomisk støtte?")</f>
        <v>Vennligst angi hvor mye foretaket allerede har mottatt i økonomisk støtte?</v>
      </c>
      <c r="C39" s="178"/>
      <c r="D39" s="98"/>
      <c r="E39" s="1"/>
      <c r="F39" s="117"/>
    </row>
    <row r="40" spans="2:8" ht="12.4" customHeight="1" x14ac:dyDescent="0.45">
      <c r="B40" s="35"/>
      <c r="C40" s="35"/>
      <c r="D40" s="28"/>
      <c r="E40" s="1"/>
    </row>
    <row r="41" spans="2:8" s="27" customFormat="1" ht="30" customHeight="1" x14ac:dyDescent="0.45">
      <c r="B41" s="53" t="str">
        <f>IF(D25="September og oktober 2020"," Beregnet normalomsetning for september og oktober 2020",IF(D25="November og desember 2020"," Beregnet normalomsetning for november og desember 2020",IF(D25="Januar og februar 2021"," Beregnet normalomsetning for januar og februar 2021"," Beregnet normalomsetning i søknadsperioden")))</f>
        <v xml:space="preserve"> Beregnet normalomsetning i søknadsperioden</v>
      </c>
      <c r="C41" s="54"/>
      <c r="D41" s="150">
        <f>SUM(D32:D33)</f>
        <v>0</v>
      </c>
      <c r="F41" s="69" t="str">
        <f>IF(AND(D25="Januar og februar 2021",D32&lt;&gt;"",D33&lt;&gt;"",D41=0),"NB! Foretak med ingen omsetning i januar og februar 2020 kan ikke søke om tilskudd","")</f>
        <v/>
      </c>
    </row>
    <row r="42" spans="2:8" s="27" customFormat="1" ht="13.35" customHeight="1" x14ac:dyDescent="0.45">
      <c r="B42" s="35"/>
      <c r="C42" s="37"/>
      <c r="D42" s="38"/>
      <c r="F42" s="42"/>
    </row>
    <row r="43" spans="2:8" s="27" customFormat="1" ht="30" customHeight="1" x14ac:dyDescent="0.45">
      <c r="B43" s="56" t="s">
        <v>132</v>
      </c>
      <c r="C43" s="57"/>
      <c r="D43" s="58">
        <f>IF(D41=0,0,1-(D35+D36+D39)/D41)</f>
        <v>0</v>
      </c>
      <c r="F43" s="67" t="str">
        <f>IF(D41=0,"",IF(D43&lt;0.299999999999999,"Foretaket kan ikke søke om tilskudd",""))</f>
        <v/>
      </c>
      <c r="H43" s="41"/>
    </row>
    <row r="44" spans="2:8" s="27" customFormat="1" ht="30" customHeight="1" x14ac:dyDescent="0.45">
      <c r="B44" s="59" t="s">
        <v>131</v>
      </c>
      <c r="C44" s="60"/>
      <c r="D44" s="154">
        <f>D41-D39-(D35+D36)</f>
        <v>0</v>
      </c>
      <c r="H44" s="41"/>
    </row>
    <row r="45" spans="2:8" x14ac:dyDescent="0.45">
      <c r="B45" s="4"/>
      <c r="C45" s="4"/>
      <c r="D45" s="55"/>
      <c r="E45" s="4"/>
      <c r="F45" s="4"/>
    </row>
    <row r="47" spans="2:8" ht="30" x14ac:dyDescent="0.65">
      <c r="B47" s="167" t="str">
        <f>HYPERLINK("https://lovdata.no/forskrift/2020-12-21-3085/§3-2","4. Faste kostnader")</f>
        <v>4. Faste kostnader</v>
      </c>
      <c r="C47" s="137" t="s">
        <v>48</v>
      </c>
      <c r="D47" s="138" t="s">
        <v>5</v>
      </c>
      <c r="F47" s="139" t="s">
        <v>104</v>
      </c>
    </row>
    <row r="48" spans="2:8" ht="18" x14ac:dyDescent="0.55000000000000004">
      <c r="B48" s="120" t="s">
        <v>135</v>
      </c>
    </row>
    <row r="49" spans="2:6" ht="30" customHeight="1" x14ac:dyDescent="0.45">
      <c r="B49" s="170" t="s">
        <v>11</v>
      </c>
      <c r="C49" s="97"/>
      <c r="D49" s="97"/>
      <c r="E49" s="13"/>
      <c r="F49" s="96"/>
    </row>
    <row r="50" spans="2:6" ht="30" hidden="1" customHeight="1" outlineLevel="1" x14ac:dyDescent="0.45">
      <c r="B50" s="171" t="s">
        <v>105</v>
      </c>
      <c r="C50" s="99"/>
      <c r="D50" s="99"/>
      <c r="E50" s="13"/>
      <c r="F50" s="100"/>
    </row>
    <row r="51" spans="2:6" ht="30" hidden="1" customHeight="1" outlineLevel="1" x14ac:dyDescent="0.45">
      <c r="B51" s="171" t="s">
        <v>105</v>
      </c>
      <c r="C51" s="99"/>
      <c r="D51" s="99"/>
      <c r="E51" s="13"/>
      <c r="F51" s="100"/>
    </row>
    <row r="52" spans="2:6" ht="30" hidden="1" customHeight="1" outlineLevel="1" x14ac:dyDescent="0.45">
      <c r="B52" s="171" t="s">
        <v>105</v>
      </c>
      <c r="C52" s="99"/>
      <c r="D52" s="99"/>
      <c r="E52" s="13"/>
      <c r="F52" s="100"/>
    </row>
    <row r="53" spans="2:6" ht="30" hidden="1" customHeight="1" outlineLevel="1" x14ac:dyDescent="0.45">
      <c r="B53" s="171" t="s">
        <v>105</v>
      </c>
      <c r="C53" s="99"/>
      <c r="D53" s="99"/>
      <c r="E53" s="13"/>
      <c r="F53" s="100"/>
    </row>
    <row r="54" spans="2:6" ht="30" customHeight="1" collapsed="1" x14ac:dyDescent="0.45">
      <c r="B54" s="172" t="s">
        <v>21</v>
      </c>
      <c r="C54" s="97"/>
      <c r="D54" s="97"/>
      <c r="F54" s="96"/>
    </row>
    <row r="55" spans="2:6" ht="30" hidden="1" customHeight="1" outlineLevel="1" x14ac:dyDescent="0.45">
      <c r="B55" s="173" t="s">
        <v>106</v>
      </c>
      <c r="C55" s="99"/>
      <c r="D55" s="99"/>
      <c r="F55" s="100"/>
    </row>
    <row r="56" spans="2:6" ht="30" hidden="1" customHeight="1" outlineLevel="1" x14ac:dyDescent="0.45">
      <c r="B56" s="173" t="s">
        <v>106</v>
      </c>
      <c r="C56" s="99"/>
      <c r="D56" s="99"/>
      <c r="F56" s="100"/>
    </row>
    <row r="57" spans="2:6" ht="30" hidden="1" customHeight="1" outlineLevel="1" x14ac:dyDescent="0.45">
      <c r="B57" s="173" t="s">
        <v>106</v>
      </c>
      <c r="C57" s="99"/>
      <c r="D57" s="99"/>
      <c r="F57" s="100"/>
    </row>
    <row r="58" spans="2:6" ht="30" hidden="1" customHeight="1" outlineLevel="1" x14ac:dyDescent="0.45">
      <c r="B58" s="173" t="s">
        <v>106</v>
      </c>
      <c r="C58" s="99"/>
      <c r="D58" s="99"/>
      <c r="F58" s="100"/>
    </row>
    <row r="59" spans="2:6" ht="30" customHeight="1" collapsed="1" x14ac:dyDescent="0.45">
      <c r="B59" s="172" t="s">
        <v>12</v>
      </c>
      <c r="C59" s="97"/>
      <c r="D59" s="97"/>
      <c r="F59" s="96"/>
    </row>
    <row r="60" spans="2:6" ht="30" hidden="1" customHeight="1" outlineLevel="1" x14ac:dyDescent="0.45">
      <c r="B60" s="173" t="s">
        <v>107</v>
      </c>
      <c r="C60" s="99"/>
      <c r="D60" s="99"/>
      <c r="F60" s="100"/>
    </row>
    <row r="61" spans="2:6" ht="30" hidden="1" customHeight="1" outlineLevel="1" x14ac:dyDescent="0.45">
      <c r="B61" s="173" t="s">
        <v>107</v>
      </c>
      <c r="C61" s="99"/>
      <c r="D61" s="99"/>
      <c r="F61" s="100"/>
    </row>
    <row r="62" spans="2:6" ht="30" hidden="1" customHeight="1" outlineLevel="1" x14ac:dyDescent="0.45">
      <c r="B62" s="173" t="s">
        <v>107</v>
      </c>
      <c r="C62" s="99"/>
      <c r="D62" s="99"/>
      <c r="F62" s="100"/>
    </row>
    <row r="63" spans="2:6" ht="30" hidden="1" customHeight="1" outlineLevel="1" x14ac:dyDescent="0.45">
      <c r="B63" s="173" t="s">
        <v>107</v>
      </c>
      <c r="C63" s="99"/>
      <c r="D63" s="99"/>
      <c r="F63" s="100"/>
    </row>
    <row r="64" spans="2:6" ht="30" customHeight="1" collapsed="1" x14ac:dyDescent="0.45">
      <c r="B64" s="170" t="s">
        <v>13</v>
      </c>
      <c r="C64" s="97"/>
      <c r="D64" s="97"/>
      <c r="F64" s="96"/>
    </row>
    <row r="65" spans="2:6" ht="30" hidden="1" customHeight="1" outlineLevel="1" x14ac:dyDescent="0.45">
      <c r="B65" s="171" t="s">
        <v>108</v>
      </c>
      <c r="C65" s="99"/>
      <c r="D65" s="99"/>
      <c r="F65" s="100"/>
    </row>
    <row r="66" spans="2:6" ht="30" hidden="1" customHeight="1" outlineLevel="1" x14ac:dyDescent="0.45">
      <c r="B66" s="171" t="s">
        <v>108</v>
      </c>
      <c r="C66" s="99"/>
      <c r="D66" s="99"/>
      <c r="F66" s="100"/>
    </row>
    <row r="67" spans="2:6" ht="30" hidden="1" customHeight="1" outlineLevel="1" x14ac:dyDescent="0.45">
      <c r="B67" s="171" t="s">
        <v>108</v>
      </c>
      <c r="C67" s="99"/>
      <c r="D67" s="99"/>
      <c r="F67" s="100"/>
    </row>
    <row r="68" spans="2:6" ht="30" hidden="1" customHeight="1" outlineLevel="1" x14ac:dyDescent="0.45">
      <c r="B68" s="171" t="s">
        <v>108</v>
      </c>
      <c r="C68" s="99"/>
      <c r="D68" s="99"/>
      <c r="F68" s="100"/>
    </row>
    <row r="69" spans="2:6" ht="30" customHeight="1" collapsed="1" x14ac:dyDescent="0.45">
      <c r="B69" s="172" t="s">
        <v>14</v>
      </c>
      <c r="C69" s="97"/>
      <c r="D69" s="97"/>
      <c r="F69" s="96"/>
    </row>
    <row r="70" spans="2:6" ht="30" hidden="1" customHeight="1" outlineLevel="1" x14ac:dyDescent="0.45">
      <c r="B70" s="173" t="s">
        <v>109</v>
      </c>
      <c r="C70" s="99"/>
      <c r="D70" s="99"/>
      <c r="F70" s="100"/>
    </row>
    <row r="71" spans="2:6" ht="30" hidden="1" customHeight="1" outlineLevel="1" x14ac:dyDescent="0.45">
      <c r="B71" s="173" t="s">
        <v>109</v>
      </c>
      <c r="C71" s="99"/>
      <c r="D71" s="99"/>
      <c r="F71" s="100"/>
    </row>
    <row r="72" spans="2:6" ht="30" hidden="1" customHeight="1" outlineLevel="1" x14ac:dyDescent="0.45">
      <c r="B72" s="173" t="s">
        <v>109</v>
      </c>
      <c r="C72" s="99"/>
      <c r="D72" s="99"/>
      <c r="F72" s="100"/>
    </row>
    <row r="73" spans="2:6" ht="30" hidden="1" customHeight="1" outlineLevel="1" x14ac:dyDescent="0.45">
      <c r="B73" s="173" t="s">
        <v>109</v>
      </c>
      <c r="C73" s="99"/>
      <c r="D73" s="99"/>
      <c r="F73" s="100"/>
    </row>
    <row r="74" spans="2:6" ht="30" customHeight="1" collapsed="1" x14ac:dyDescent="0.45">
      <c r="B74" s="170" t="s">
        <v>15</v>
      </c>
      <c r="C74" s="97"/>
      <c r="D74" s="97"/>
      <c r="F74" s="96"/>
    </row>
    <row r="75" spans="2:6" ht="30" hidden="1" customHeight="1" outlineLevel="1" x14ac:dyDescent="0.45">
      <c r="B75" s="171" t="s">
        <v>110</v>
      </c>
      <c r="C75" s="99"/>
      <c r="D75" s="99"/>
      <c r="F75" s="100"/>
    </row>
    <row r="76" spans="2:6" ht="30" hidden="1" customHeight="1" outlineLevel="1" x14ac:dyDescent="0.45">
      <c r="B76" s="171" t="s">
        <v>110</v>
      </c>
      <c r="C76" s="99"/>
      <c r="D76" s="99"/>
      <c r="F76" s="100"/>
    </row>
    <row r="77" spans="2:6" ht="30" hidden="1" customHeight="1" outlineLevel="1" x14ac:dyDescent="0.45">
      <c r="B77" s="171" t="s">
        <v>110</v>
      </c>
      <c r="C77" s="99"/>
      <c r="D77" s="99"/>
      <c r="F77" s="100"/>
    </row>
    <row r="78" spans="2:6" ht="30" hidden="1" customHeight="1" outlineLevel="1" x14ac:dyDescent="0.45">
      <c r="B78" s="171" t="s">
        <v>110</v>
      </c>
      <c r="C78" s="99"/>
      <c r="D78" s="99"/>
      <c r="F78" s="100"/>
    </row>
    <row r="79" spans="2:6" ht="30" customHeight="1" collapsed="1" x14ac:dyDescent="0.45">
      <c r="B79" s="172" t="s">
        <v>16</v>
      </c>
      <c r="C79" s="97"/>
      <c r="D79" s="97"/>
      <c r="F79" s="96"/>
    </row>
    <row r="80" spans="2:6" ht="30" hidden="1" customHeight="1" outlineLevel="1" x14ac:dyDescent="0.45">
      <c r="B80" s="173" t="s">
        <v>111</v>
      </c>
      <c r="C80" s="99"/>
      <c r="D80" s="99"/>
      <c r="F80" s="100"/>
    </row>
    <row r="81" spans="2:6" ht="30" hidden="1" customHeight="1" outlineLevel="1" x14ac:dyDescent="0.45">
      <c r="B81" s="173" t="s">
        <v>111</v>
      </c>
      <c r="C81" s="99"/>
      <c r="D81" s="99"/>
      <c r="F81" s="100"/>
    </row>
    <row r="82" spans="2:6" ht="30" hidden="1" customHeight="1" outlineLevel="1" x14ac:dyDescent="0.45">
      <c r="B82" s="173" t="s">
        <v>111</v>
      </c>
      <c r="C82" s="99"/>
      <c r="D82" s="99"/>
      <c r="F82" s="100"/>
    </row>
    <row r="83" spans="2:6" ht="30" hidden="1" customHeight="1" outlineLevel="1" x14ac:dyDescent="0.45">
      <c r="B83" s="173" t="s">
        <v>111</v>
      </c>
      <c r="C83" s="99"/>
      <c r="D83" s="99"/>
      <c r="F83" s="100"/>
    </row>
    <row r="84" spans="2:6" ht="30" customHeight="1" collapsed="1" x14ac:dyDescent="0.45">
      <c r="B84" s="172" t="s">
        <v>17</v>
      </c>
      <c r="C84" s="97"/>
      <c r="D84" s="97"/>
      <c r="F84" s="96"/>
    </row>
    <row r="85" spans="2:6" ht="30" hidden="1" customHeight="1" outlineLevel="1" x14ac:dyDescent="0.45">
      <c r="B85" s="173" t="s">
        <v>112</v>
      </c>
      <c r="C85" s="99"/>
      <c r="D85" s="99"/>
      <c r="F85" s="100"/>
    </row>
    <row r="86" spans="2:6" ht="30" hidden="1" customHeight="1" outlineLevel="1" x14ac:dyDescent="0.45">
      <c r="B86" s="173" t="s">
        <v>112</v>
      </c>
      <c r="C86" s="99"/>
      <c r="D86" s="99"/>
      <c r="F86" s="100"/>
    </row>
    <row r="87" spans="2:6" ht="30" hidden="1" customHeight="1" outlineLevel="1" x14ac:dyDescent="0.45">
      <c r="B87" s="173" t="s">
        <v>112</v>
      </c>
      <c r="C87" s="99"/>
      <c r="D87" s="99"/>
      <c r="F87" s="100"/>
    </row>
    <row r="88" spans="2:6" ht="30" hidden="1" customHeight="1" outlineLevel="1" x14ac:dyDescent="0.45">
      <c r="B88" s="173" t="s">
        <v>112</v>
      </c>
      <c r="C88" s="99"/>
      <c r="D88" s="99"/>
      <c r="F88" s="100"/>
    </row>
    <row r="89" spans="2:6" ht="30" customHeight="1" collapsed="1" x14ac:dyDescent="0.45">
      <c r="B89" s="170" t="s">
        <v>18</v>
      </c>
      <c r="C89" s="97"/>
      <c r="D89" s="97"/>
      <c r="F89" s="96"/>
    </row>
    <row r="90" spans="2:6" ht="30" hidden="1" customHeight="1" outlineLevel="1" x14ac:dyDescent="0.45">
      <c r="B90" s="171" t="s">
        <v>113</v>
      </c>
      <c r="C90" s="99"/>
      <c r="D90" s="99"/>
      <c r="F90" s="100"/>
    </row>
    <row r="91" spans="2:6" ht="30" hidden="1" customHeight="1" outlineLevel="1" x14ac:dyDescent="0.45">
      <c r="B91" s="171" t="s">
        <v>113</v>
      </c>
      <c r="C91" s="99"/>
      <c r="D91" s="99"/>
      <c r="F91" s="100"/>
    </row>
    <row r="92" spans="2:6" ht="30" hidden="1" customHeight="1" outlineLevel="1" x14ac:dyDescent="0.45">
      <c r="B92" s="171" t="s">
        <v>113</v>
      </c>
      <c r="C92" s="99"/>
      <c r="D92" s="99"/>
      <c r="F92" s="100"/>
    </row>
    <row r="93" spans="2:6" ht="30" hidden="1" customHeight="1" outlineLevel="1" x14ac:dyDescent="0.45">
      <c r="B93" s="171" t="s">
        <v>113</v>
      </c>
      <c r="C93" s="99"/>
      <c r="D93" s="99"/>
      <c r="F93" s="100"/>
    </row>
    <row r="94" spans="2:6" ht="30" customHeight="1" collapsed="1" x14ac:dyDescent="0.45">
      <c r="B94" s="170" t="s">
        <v>19</v>
      </c>
      <c r="C94" s="97"/>
      <c r="D94" s="97"/>
      <c r="F94" s="96"/>
    </row>
    <row r="95" spans="2:6" ht="30" hidden="1" customHeight="1" outlineLevel="1" x14ac:dyDescent="0.45">
      <c r="B95" s="171" t="s">
        <v>114</v>
      </c>
      <c r="C95" s="99"/>
      <c r="D95" s="99"/>
      <c r="F95" s="100"/>
    </row>
    <row r="96" spans="2:6" ht="30" hidden="1" customHeight="1" outlineLevel="1" x14ac:dyDescent="0.45">
      <c r="B96" s="171" t="s">
        <v>114</v>
      </c>
      <c r="C96" s="99"/>
      <c r="D96" s="99"/>
      <c r="F96" s="100"/>
    </row>
    <row r="97" spans="2:10" ht="30" hidden="1" customHeight="1" outlineLevel="1" x14ac:dyDescent="0.45">
      <c r="B97" s="171" t="s">
        <v>114</v>
      </c>
      <c r="C97" s="99"/>
      <c r="D97" s="99"/>
      <c r="F97" s="100"/>
    </row>
    <row r="98" spans="2:10" ht="30" hidden="1" customHeight="1" outlineLevel="1" x14ac:dyDescent="0.45">
      <c r="B98" s="171" t="s">
        <v>114</v>
      </c>
      <c r="C98" s="99"/>
      <c r="D98" s="99"/>
      <c r="F98" s="100"/>
    </row>
    <row r="99" spans="2:10" ht="30" customHeight="1" collapsed="1" x14ac:dyDescent="0.45">
      <c r="B99" s="170" t="s">
        <v>116</v>
      </c>
      <c r="C99" s="97"/>
      <c r="D99" s="97"/>
      <c r="F99" s="96"/>
    </row>
    <row r="100" spans="2:10" ht="30" hidden="1" customHeight="1" outlineLevel="1" x14ac:dyDescent="0.45">
      <c r="B100" s="171" t="s">
        <v>118</v>
      </c>
      <c r="C100" s="99"/>
      <c r="D100" s="99"/>
      <c r="F100" s="100"/>
    </row>
    <row r="101" spans="2:10" ht="30" hidden="1" customHeight="1" outlineLevel="1" x14ac:dyDescent="0.45">
      <c r="B101" s="171" t="s">
        <v>118</v>
      </c>
      <c r="C101" s="99"/>
      <c r="D101" s="99"/>
      <c r="F101" s="100"/>
    </row>
    <row r="102" spans="2:10" ht="30" hidden="1" customHeight="1" outlineLevel="1" x14ac:dyDescent="0.45">
      <c r="B102" s="171" t="s">
        <v>118</v>
      </c>
      <c r="C102" s="99"/>
      <c r="D102" s="99"/>
      <c r="F102" s="100"/>
    </row>
    <row r="103" spans="2:10" ht="30" hidden="1" customHeight="1" outlineLevel="1" x14ac:dyDescent="0.45">
      <c r="B103" s="171" t="s">
        <v>118</v>
      </c>
      <c r="C103" s="99"/>
      <c r="D103" s="99"/>
      <c r="F103" s="100"/>
    </row>
    <row r="104" spans="2:10" ht="30" customHeight="1" collapsed="1" x14ac:dyDescent="0.45">
      <c r="B104" s="170" t="s">
        <v>115</v>
      </c>
      <c r="C104" s="97"/>
      <c r="D104" s="97"/>
      <c r="E104" s="24"/>
      <c r="F104" s="96"/>
      <c r="H104" s="189" t="str">
        <f>IF(D104&lt;0,"NB! Dersom netto rentekostnad blir negativ skal den regnes den som null","")</f>
        <v/>
      </c>
      <c r="I104" s="189"/>
      <c r="J104" s="189"/>
    </row>
    <row r="105" spans="2:10" ht="30" hidden="1" customHeight="1" outlineLevel="1" x14ac:dyDescent="0.45">
      <c r="B105" s="171" t="s">
        <v>117</v>
      </c>
      <c r="C105" s="99"/>
      <c r="D105" s="99"/>
      <c r="F105" s="86"/>
    </row>
    <row r="106" spans="2:10" ht="30" hidden="1" customHeight="1" outlineLevel="1" x14ac:dyDescent="0.45">
      <c r="B106" s="171" t="s">
        <v>117</v>
      </c>
      <c r="C106" s="99"/>
      <c r="D106" s="99"/>
      <c r="F106" s="86"/>
    </row>
    <row r="107" spans="2:10" ht="30" hidden="1" customHeight="1" outlineLevel="1" x14ac:dyDescent="0.45">
      <c r="B107" s="171" t="s">
        <v>117</v>
      </c>
      <c r="C107" s="99"/>
      <c r="D107" s="99"/>
      <c r="F107" s="86"/>
    </row>
    <row r="108" spans="2:10" ht="30" hidden="1" customHeight="1" outlineLevel="1" x14ac:dyDescent="0.45">
      <c r="B108" s="171" t="s">
        <v>117</v>
      </c>
      <c r="C108" s="99"/>
      <c r="D108" s="99"/>
      <c r="F108" s="86"/>
    </row>
    <row r="109" spans="2:10" ht="30" customHeight="1" collapsed="1" x14ac:dyDescent="0.45">
      <c r="D109" s="1"/>
      <c r="E109" s="1"/>
    </row>
    <row r="110" spans="2:10" x14ac:dyDescent="0.45">
      <c r="B110" s="8"/>
      <c r="C110" s="8"/>
    </row>
    <row r="111" spans="2:10" ht="33" customHeight="1" x14ac:dyDescent="0.45">
      <c r="B111" s="61" t="s">
        <v>130</v>
      </c>
      <c r="C111" s="22"/>
      <c r="D111" s="150">
        <f>D49+D54+D59+D64+D69+D74+D79+D84+D89+D94+D99+D104</f>
        <v>0</v>
      </c>
    </row>
    <row r="112" spans="2:10" x14ac:dyDescent="0.45">
      <c r="B112" s="4"/>
      <c r="C112" s="4"/>
      <c r="D112" s="5"/>
      <c r="E112" s="5"/>
      <c r="F112" s="4"/>
    </row>
    <row r="114" spans="2:8" ht="18" x14ac:dyDescent="0.55000000000000004">
      <c r="B114" s="142" t="s">
        <v>44</v>
      </c>
      <c r="C114" s="9"/>
      <c r="D114" s="1"/>
      <c r="F114" s="26"/>
    </row>
    <row r="115" spans="2:8" ht="15" customHeight="1" x14ac:dyDescent="0.55000000000000004">
      <c r="B115" s="20"/>
      <c r="C115" s="9"/>
      <c r="D115" s="15"/>
      <c r="F115" s="26"/>
    </row>
    <row r="116" spans="2:8" ht="26.85" customHeight="1" x14ac:dyDescent="0.45">
      <c r="B116" s="6" t="s">
        <v>42</v>
      </c>
      <c r="C116" s="27"/>
      <c r="D116" s="152">
        <f>IF(OR(D41=0,D111=0),0,D43*(D111)*D29)</f>
        <v>0</v>
      </c>
      <c r="E116" s="24"/>
      <c r="F116" s="65"/>
    </row>
    <row r="117" spans="2:8" ht="26.85" customHeight="1" x14ac:dyDescent="0.45">
      <c r="B117" s="6" t="s">
        <v>51</v>
      </c>
      <c r="C117" s="27"/>
      <c r="D117" s="152">
        <f>(IF(D41=0,0,IF(D116&lt;=D44,D116,D44)))</f>
        <v>0</v>
      </c>
      <c r="E117" s="24"/>
      <c r="F117" s="66" t="str">
        <f>IFERROR(IF(D117&lt;D116,"Kompensasjon begrenses til omsetningsreduksjon målt i kr",""),"")</f>
        <v/>
      </c>
    </row>
    <row r="118" spans="2:8" ht="26.85" customHeight="1" x14ac:dyDescent="0.45">
      <c r="B118" s="190" t="s">
        <v>52</v>
      </c>
      <c r="C118" s="190"/>
      <c r="D118" s="153">
        <f>IF(D117&gt;260000000,160000000,IF(D117&gt;60000000,((D117-60000000)*0.5)+60000000,IF(D117&gt;5000,D117,0)))</f>
        <v>0</v>
      </c>
      <c r="E118" s="24"/>
      <c r="F118" s="66" t="str">
        <f>IF(D116=0,"",IF(D118&gt;=160000000,"Tilskuddet vil bli begrenset til maksbeløpet på 160 mill.",IF(D118&gt;60000000,"For tilskudd over 60 mill. vil beløpet over 60 mill. bli avkortet med en faktor på 0,5",IF(D118&lt;=5000,"Tilskudd under 5 000 kr vil ikke bli utbetalt",""))))</f>
        <v/>
      </c>
      <c r="G118" s="36"/>
      <c r="H118" s="36"/>
    </row>
    <row r="119" spans="2:8" x14ac:dyDescent="0.45">
      <c r="B119" s="4"/>
      <c r="C119" s="4"/>
      <c r="D119" s="5"/>
      <c r="E119" s="5"/>
      <c r="F119" s="4"/>
    </row>
    <row r="121" spans="2:8" ht="18" x14ac:dyDescent="0.55000000000000004">
      <c r="B121" s="142" t="s">
        <v>182</v>
      </c>
      <c r="F121" s="50" t="s">
        <v>24</v>
      </c>
    </row>
    <row r="122" spans="2:8" ht="18.399999999999999" customHeight="1" x14ac:dyDescent="0.45">
      <c r="B122" s="168" t="str">
        <f>HYPERLINK("https://lovdata.no/forskrift/2020-12-21-3085/§3-1","Ref forskriften § 3-1 (4)")</f>
        <v>Ref forskriften § 3-1 (4)</v>
      </c>
    </row>
    <row r="123" spans="2:8" s="27" customFormat="1" ht="30.95" customHeight="1" x14ac:dyDescent="0.45">
      <c r="B123" s="178" t="s">
        <v>9</v>
      </c>
      <c r="C123" s="178"/>
      <c r="D123" s="94"/>
      <c r="E123" s="24"/>
      <c r="F123" s="96"/>
    </row>
    <row r="124" spans="2:8" s="27" customFormat="1" ht="30.95" customHeight="1" x14ac:dyDescent="0.45">
      <c r="B124" s="178" t="str">
        <f>IF(D123="Nei","Ikke relevant","Vennligst angi ordinært resultat før skatt i 2019 (NB! bruk minustegn ved underskudd)")</f>
        <v>Vennligst angi ordinært resultat før skatt i 2019 (NB! bruk minustegn ved underskudd)</v>
      </c>
      <c r="C124" s="178"/>
      <c r="D124" s="175"/>
      <c r="E124" s="24"/>
      <c r="F124" s="96"/>
    </row>
    <row r="125" spans="2:8" ht="30.95" customHeight="1" x14ac:dyDescent="0.45">
      <c r="B125" s="178" t="str">
        <f>IF(D123="Nei","Ikke relevant","Vennligst angi antall måneder i 2019-regnskapet")</f>
        <v>Vennligst angi antall måneder i 2019-regnskapet</v>
      </c>
      <c r="C125" s="178"/>
      <c r="D125" s="97"/>
      <c r="F125" s="96"/>
    </row>
    <row r="126" spans="2:8" ht="30.95" customHeight="1" x14ac:dyDescent="0.45">
      <c r="B126" s="178" t="str">
        <f>IF(D123="Nei","Ikke relevant","Estimert gjennomsnittlig underskudd per måned")</f>
        <v>Estimert gjennomsnittlig underskudd per måned</v>
      </c>
      <c r="C126" s="178"/>
      <c r="D126" s="174" t="str">
        <f>IF(AND(D123="Ja",D125&lt;&gt;""),((D124/D125)),"")</f>
        <v/>
      </c>
    </row>
    <row r="127" spans="2:8" ht="13.5" customHeight="1" x14ac:dyDescent="0.45">
      <c r="B127" s="47"/>
      <c r="C127" s="47"/>
      <c r="D127" s="38"/>
    </row>
    <row r="128" spans="2:8" ht="30.95" customHeight="1" x14ac:dyDescent="0.45">
      <c r="B128" s="178" t="str">
        <f>IF(D123="Nei","Ikke relevant","Hadde foretaket et høyere gjennomsnittlig ordinært resultat før skatt i jan. og feb. 2020?")</f>
        <v>Hadde foretaket et høyere gjennomsnittlig ordinært resultat før skatt i jan. og feb. 2020?</v>
      </c>
      <c r="C128" s="190"/>
      <c r="D128" s="101"/>
      <c r="F128" s="96"/>
    </row>
    <row r="129" spans="1:6" ht="30.95" customHeight="1" x14ac:dyDescent="0.45">
      <c r="B129" s="178" t="str">
        <f>IF(D123="Nei","Ikke relevant",IF(D128="Nei","Ikke relevant","Vennligst angi gjennomsnittlig ordinært resultat før skatt per måned i perioden jan. og feb. 2020 (NB bruk minustegn ved underskudd)"))</f>
        <v>Vennligst angi gjennomsnittlig ordinært resultat før skatt per måned i perioden jan. og feb. 2020 (NB bruk minustegn ved underskudd)</v>
      </c>
      <c r="C129" s="178"/>
      <c r="D129" s="175"/>
      <c r="F129" s="96"/>
    </row>
    <row r="130" spans="1:6" ht="17.45" customHeight="1" x14ac:dyDescent="0.45">
      <c r="B130" s="35"/>
      <c r="C130" s="35"/>
      <c r="D130" s="28"/>
    </row>
    <row r="131" spans="1:6" ht="33" customHeight="1" x14ac:dyDescent="0.45">
      <c r="B131" s="61" t="s">
        <v>129</v>
      </c>
      <c r="C131" s="22"/>
      <c r="D131" s="150" t="str">
        <f>IF(D126="","",IF(D43="","",D43*(D111+(IF(AND(D129&lt;&gt;"",D129*2&gt;D126*2),D129*2,D126*2)))))</f>
        <v/>
      </c>
    </row>
    <row r="132" spans="1:6" ht="18" customHeight="1" x14ac:dyDescent="0.45">
      <c r="A132" s="12"/>
      <c r="B132" s="51"/>
      <c r="C132" s="51"/>
      <c r="D132" s="52"/>
      <c r="E132" s="5"/>
      <c r="F132" s="4"/>
    </row>
    <row r="133" spans="1:6" ht="18" customHeight="1" x14ac:dyDescent="0.45">
      <c r="A133" s="12"/>
      <c r="B133" s="29"/>
      <c r="C133" s="29"/>
      <c r="D133" s="30"/>
      <c r="E133" s="13"/>
    </row>
    <row r="134" spans="1:6" ht="18" x14ac:dyDescent="0.55000000000000004">
      <c r="B134" s="142" t="s">
        <v>41</v>
      </c>
    </row>
    <row r="135" spans="1:6" x14ac:dyDescent="0.45">
      <c r="D135" s="39"/>
    </row>
    <row r="136" spans="1:6" ht="33.4" customHeight="1" x14ac:dyDescent="0.45">
      <c r="B136" s="114" t="s">
        <v>128</v>
      </c>
      <c r="C136" s="22"/>
      <c r="D136" s="150">
        <f>IF(D118=0,0,IF(D118&lt;D131,D118,D131))</f>
        <v>0</v>
      </c>
      <c r="E136" s="24"/>
      <c r="F136" s="44" t="str">
        <f>IF(D136=0,"",IF(D118&lt;=5000,"Tilskudd under 5 000 kr vil ikke bli utbetalt",IF(D118&gt;D131,"NB! Estimert tilskudd er begrenset av kontrollbeløpet for negativt ORFS","")))</f>
        <v/>
      </c>
    </row>
    <row r="137" spans="1:6" ht="20.65" customHeight="1" x14ac:dyDescent="0.45">
      <c r="B137" s="107"/>
      <c r="C137" s="108"/>
      <c r="D137" s="109"/>
      <c r="E137" s="24"/>
      <c r="F137" s="75" t="s">
        <v>24</v>
      </c>
    </row>
    <row r="138" spans="1:6" ht="35.25" customHeight="1" x14ac:dyDescent="0.45">
      <c r="B138" s="191" t="s">
        <v>124</v>
      </c>
      <c r="C138" s="191"/>
      <c r="D138" s="94"/>
      <c r="E138" s="24"/>
      <c r="F138" s="96"/>
    </row>
    <row r="139" spans="1:6" ht="40.15" customHeight="1" x14ac:dyDescent="0.45">
      <c r="B139" s="191" t="str">
        <f>IF(D138="Ja","Angi hvor mye foretaket har mottatt i erstatning",IF(D138="Nei, men planlegger å søke","Merk at eventuelle fremtidige erstatninger skal komme til fratrekk i tilskuddet, og dersom tilskuddet utbetales før evt. forsikringssum, gir det grunnlag for tilbakebetaling",IF(D138="Nei, og kommer ikke til å søke","Ikke relevant","Eventuelle erstatningsoppgjør skal komme til fratrekk av tilskuddet")))</f>
        <v>Eventuelle erstatningsoppgjør skal komme til fratrekk av tilskuddet</v>
      </c>
      <c r="C139" s="192"/>
      <c r="D139" s="97"/>
      <c r="E139" s="24"/>
    </row>
    <row r="140" spans="1:6" ht="10.35" customHeight="1" thickBot="1" x14ac:dyDescent="0.5">
      <c r="B140" s="110"/>
      <c r="C140" s="110"/>
      <c r="D140" s="111"/>
      <c r="E140" s="24"/>
      <c r="F140" s="44"/>
    </row>
    <row r="141" spans="1:6" ht="35.65" customHeight="1" thickBot="1" x14ac:dyDescent="0.5">
      <c r="B141" s="112" t="s">
        <v>127</v>
      </c>
      <c r="C141" s="113"/>
      <c r="D141" s="149">
        <f>D136-D139</f>
        <v>0</v>
      </c>
      <c r="E141" s="24"/>
      <c r="F141" s="44" t="str">
        <f>IF(D141=0,"",IF(D141&lt;5000,"Tilskudd under 5 000 kr vil ikke bli utbetalt",""))</f>
        <v/>
      </c>
    </row>
    <row r="142" spans="1:6" ht="19.5" customHeight="1" x14ac:dyDescent="0.45"/>
    <row r="143" spans="1:6" x14ac:dyDescent="0.45">
      <c r="B143" s="16" t="s">
        <v>49</v>
      </c>
    </row>
    <row r="144" spans="1:6" x14ac:dyDescent="0.45">
      <c r="B144" s="16" t="s">
        <v>50</v>
      </c>
    </row>
    <row r="145" spans="2:6" ht="8.25" customHeight="1" x14ac:dyDescent="0.45">
      <c r="B145" s="16"/>
    </row>
    <row r="146" spans="2:6" ht="30.75" customHeight="1" x14ac:dyDescent="0.45">
      <c r="B146" s="6" t="s">
        <v>46</v>
      </c>
      <c r="C146" s="27"/>
      <c r="D146" s="175"/>
      <c r="F146" s="96"/>
    </row>
    <row r="147" spans="2:6" ht="30.75" customHeight="1" x14ac:dyDescent="0.45">
      <c r="B147" s="6" t="s">
        <v>198</v>
      </c>
      <c r="C147" s="27"/>
      <c r="D147" s="174">
        <f>IF(D146&gt;12500,10000,D146*0.8)</f>
        <v>0</v>
      </c>
      <c r="F147" s="177" t="str">
        <f>IF(D146&gt;12500,"Refusjon av honorar begrenses til maksbeløpet på 10 000 kr per bekreftelse","")</f>
        <v/>
      </c>
    </row>
    <row r="148" spans="2:6" x14ac:dyDescent="0.45">
      <c r="B148" s="93"/>
      <c r="C148" s="27"/>
      <c r="D148" s="24"/>
      <c r="F148" s="12"/>
    </row>
    <row r="149" spans="2:6" ht="34.5" customHeight="1" x14ac:dyDescent="0.45">
      <c r="B149" s="73" t="s">
        <v>45</v>
      </c>
      <c r="C149" s="68"/>
      <c r="D149" s="151">
        <f>IF(D146&gt;12500,D136+10000,(D146*0.8)+D136)</f>
        <v>0</v>
      </c>
      <c r="E149" s="5"/>
      <c r="F149" s="4"/>
    </row>
    <row r="151" spans="2:6" x14ac:dyDescent="0.45">
      <c r="B151" s="16"/>
    </row>
  </sheetData>
  <sheetProtection sheet="1" formatCells="0" formatColumns="0" formatRows="0" insertColumns="0" insertRows="0" insertHyperlinks="0" selectLockedCells="1"/>
  <mergeCells count="25">
    <mergeCell ref="B138:C138"/>
    <mergeCell ref="B139:C139"/>
    <mergeCell ref="B129:C129"/>
    <mergeCell ref="B128:C128"/>
    <mergeCell ref="B126:C126"/>
    <mergeCell ref="H104:J104"/>
    <mergeCell ref="B118:C118"/>
    <mergeCell ref="B124:C124"/>
    <mergeCell ref="B125:C125"/>
    <mergeCell ref="B123:C123"/>
    <mergeCell ref="B38:C38"/>
    <mergeCell ref="B39:C39"/>
    <mergeCell ref="C6:D6"/>
    <mergeCell ref="B15:C15"/>
    <mergeCell ref="B17:C17"/>
    <mergeCell ref="B18:C18"/>
    <mergeCell ref="B13:C13"/>
    <mergeCell ref="B14:C14"/>
    <mergeCell ref="B27:C27"/>
    <mergeCell ref="B26:C26"/>
    <mergeCell ref="B11:C11"/>
    <mergeCell ref="B29:C29"/>
    <mergeCell ref="B30:C30"/>
    <mergeCell ref="B19:C19"/>
    <mergeCell ref="C35:C36"/>
  </mergeCells>
  <phoneticPr fontId="13" type="noConversion"/>
  <conditionalFormatting sqref="D35 D40">
    <cfRule type="expression" dxfId="20" priority="69">
      <formula>$B35&lt;&gt;""</formula>
    </cfRule>
    <cfRule type="expression" dxfId="19" priority="70">
      <formula>$B35&lt;&gt;""</formula>
    </cfRule>
  </conditionalFormatting>
  <conditionalFormatting sqref="D130">
    <cfRule type="expression" dxfId="18" priority="24">
      <formula>$B130&lt;&gt;""</formula>
    </cfRule>
    <cfRule type="expression" dxfId="17" priority="25">
      <formula>$B130&lt;&gt;""</formula>
    </cfRule>
  </conditionalFormatting>
  <conditionalFormatting sqref="E131">
    <cfRule type="expression" dxfId="16" priority="20">
      <formula>$D$126&lt;&gt;""</formula>
    </cfRule>
  </conditionalFormatting>
  <conditionalFormatting sqref="A131">
    <cfRule type="expression" dxfId="15" priority="19">
      <formula>$D$126&lt;&gt;""</formula>
    </cfRule>
  </conditionalFormatting>
  <conditionalFormatting sqref="D39">
    <cfRule type="expression" dxfId="14" priority="5">
      <formula>$B39&lt;&gt;""</formula>
    </cfRule>
    <cfRule type="expression" dxfId="13" priority="6">
      <formula>$B39&lt;&gt;""</formula>
    </cfRule>
  </conditionalFormatting>
  <conditionalFormatting sqref="F35">
    <cfRule type="expression" dxfId="12" priority="3">
      <formula>$B35&lt;&gt;""</formula>
    </cfRule>
    <cfRule type="expression" dxfId="11" priority="4">
      <formula>$B35&lt;&gt;""</formula>
    </cfRule>
  </conditionalFormatting>
  <conditionalFormatting sqref="F39">
    <cfRule type="expression" dxfId="10" priority="1">
      <formula>$B39&lt;&gt;""</formula>
    </cfRule>
    <cfRule type="expression" dxfId="9" priority="2">
      <formula>$B39&lt;&gt;""</formula>
    </cfRule>
  </conditionalFormatting>
  <dataValidations count="1">
    <dataValidation type="custom" errorStyle="information" allowBlank="1" showInputMessage="1" showErrorMessage="1" errorTitle="BENYTT JANUAR OG FEBRUAR 2020!" error="Merk at snitt ORFS i januar og februar 2020 er høyere enn snitt ORFS i 2019._x000a__x000a_Dette betyr at i søknaden skal du legge inn snitt ORFS for januar og februar 2020, og angi at regnskapsperioden er fra 01.01.2020 til 29.02.2020." sqref="D129" xr:uid="{4DA03026-B445-428D-B035-CB5EB9D7D197}">
      <formula1>D129&lt;D126</formula1>
    </dataValidation>
  </dataValidations>
  <printOptions horizontalCentered="1" verticalCentered="1"/>
  <pageMargins left="0.23622047244094491" right="0.23622047244094491" top="0.35433070866141736" bottom="0.35433070866141736" header="0.31496062992125984" footer="0.31496062992125984"/>
  <pageSetup paperSize="9" orientation="landscape" r:id="rId1"/>
  <ignoredErrors>
    <ignoredError sqref="F15" formula="1"/>
    <ignoredError sqref="B10:C19 B8"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6E67281-8DE6-48DB-A378-0994FE996523}">
          <x14:formula1>
            <xm:f>Rullgardin!$B$2:$B$4</xm:f>
          </x14:formula1>
          <xm:sqref>D25</xm:sqref>
        </x14:dataValidation>
        <x14:dataValidation type="list" allowBlank="1" showInputMessage="1" showErrorMessage="1" xr:uid="{2DEFA273-F6A2-4069-8711-0D8A154B76B3}">
          <x14:formula1>
            <xm:f>Rullgardin!$A$2:$A$3</xm:f>
          </x14:formula1>
          <xm:sqref>D27:D28 D123 D38 D10 D12:D17 D25 D128 D19</xm:sqref>
        </x14:dataValidation>
        <x14:dataValidation type="list" allowBlank="1" showInputMessage="1" showErrorMessage="1" xr:uid="{680BD8EE-B8C7-402B-99AF-64D39687565C}">
          <x14:formula1>
            <xm:f>Rullgardin!$E$1:$E$3</xm:f>
          </x14:formula1>
          <xm:sqref>D18</xm:sqref>
        </x14:dataValidation>
        <x14:dataValidation type="list" allowBlank="1" showInputMessage="1" showErrorMessage="1" xr:uid="{FF047382-75EE-4077-BA66-7346857E8040}">
          <x14:formula1>
            <xm:f>Rullgardin!$F$1:$F$3</xm:f>
          </x14:formula1>
          <xm:sqref>D11</xm:sqref>
        </x14:dataValidation>
        <x14:dataValidation type="list" allowBlank="1" showInputMessage="1" showErrorMessage="1" xr:uid="{77704496-CEF4-4903-8994-90A0BA885ACA}">
          <x14:formula1>
            <xm:f>Rullgardin!$C$1:$C$2</xm:f>
          </x14:formula1>
          <xm:sqref>D26</xm:sqref>
        </x14:dataValidation>
        <x14:dataValidation type="list" allowBlank="1" showInputMessage="1" showErrorMessage="1" xr:uid="{CC2B9E8F-B8D1-4654-830F-D750E1C76ACA}">
          <x14:formula1>
            <xm:f>Rullgardin!$J$1:$J$3</xm:f>
          </x14:formula1>
          <xm:sqref>D138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9C014-0114-4758-9F44-BC67D63C82EA}">
  <dimension ref="A1:K195"/>
  <sheetViews>
    <sheetView zoomScaleNormal="100" workbookViewId="0">
      <pane ySplit="6" topLeftCell="A7" activePane="bottomLeft" state="frozen"/>
      <selection pane="bottomLeft" activeCell="D8" sqref="D8"/>
    </sheetView>
  </sheetViews>
  <sheetFormatPr baseColWidth="10" defaultColWidth="10.73046875" defaultRowHeight="14.25" x14ac:dyDescent="0.45"/>
  <cols>
    <col min="1" max="1" width="3.265625" style="1" customWidth="1"/>
    <col min="2" max="2" width="48.86328125" style="1" customWidth="1"/>
    <col min="3" max="3" width="28.73046875" style="1" customWidth="1"/>
    <col min="4" max="4" width="35.73046875" style="3" customWidth="1"/>
    <col min="5" max="5" width="4.1328125" style="3" customWidth="1"/>
    <col min="6" max="6" width="65.1328125" style="1" customWidth="1"/>
    <col min="7" max="7" width="9.86328125" style="19" customWidth="1"/>
    <col min="8" max="8" width="2" style="1" customWidth="1"/>
    <col min="9" max="9" width="45.1328125" style="1" customWidth="1"/>
    <col min="10" max="10" width="12.73046875" style="1" customWidth="1"/>
    <col min="11" max="11" width="13" style="1" customWidth="1"/>
    <col min="12" max="16384" width="10.73046875" style="1"/>
  </cols>
  <sheetData>
    <row r="1" spans="2:9" ht="61.15" customHeight="1" x14ac:dyDescent="0.45"/>
    <row r="2" spans="2:9" ht="23.25" x14ac:dyDescent="0.7">
      <c r="B2" s="21" t="s">
        <v>55</v>
      </c>
      <c r="C2" s="14"/>
    </row>
    <row r="3" spans="2:9" ht="21" customHeight="1" x14ac:dyDescent="0.45">
      <c r="B3" s="105"/>
    </row>
    <row r="4" spans="2:9" ht="8.4499999999999993" customHeight="1" x14ac:dyDescent="0.45">
      <c r="B4" s="31"/>
    </row>
    <row r="5" spans="2:9" ht="24.75" customHeight="1" x14ac:dyDescent="0.45">
      <c r="B5" s="76" t="str">
        <f>IF(Beregningsmodell!C6="","",Beregningsmodell!C6)</f>
        <v/>
      </c>
      <c r="F5" s="76" t="s">
        <v>165</v>
      </c>
      <c r="G5" s="87" t="s">
        <v>93</v>
      </c>
      <c r="H5" s="76"/>
      <c r="I5" s="75" t="s">
        <v>92</v>
      </c>
    </row>
    <row r="6" spans="2:9" ht="7.5" customHeight="1" x14ac:dyDescent="0.45"/>
    <row r="7" spans="2:9" ht="12.95" customHeight="1" x14ac:dyDescent="0.45">
      <c r="B7" s="23"/>
      <c r="C7" s="74"/>
      <c r="D7" s="74"/>
    </row>
    <row r="8" spans="2:9" ht="32.450000000000003" customHeight="1" x14ac:dyDescent="0.45">
      <c r="B8" s="7" t="s">
        <v>190</v>
      </c>
      <c r="C8" s="27"/>
      <c r="D8" s="102"/>
    </row>
    <row r="9" spans="2:9" ht="32.450000000000003" customHeight="1" x14ac:dyDescent="0.45">
      <c r="B9" s="6" t="s">
        <v>56</v>
      </c>
      <c r="C9" s="27"/>
      <c r="D9" s="94"/>
      <c r="F9" s="27"/>
      <c r="H9" s="27"/>
    </row>
    <row r="10" spans="2:9" ht="32.450000000000003" customHeight="1" x14ac:dyDescent="0.45">
      <c r="B10" s="163" t="str">
        <f>HYPERLINK("https://www.ssb.no/klass/klassifikasjoner/6","Hvilken næringskode er foretaket registrert med?")</f>
        <v>Hvilken næringskode er foretaket registrert med?</v>
      </c>
      <c r="C10" s="27"/>
      <c r="D10" s="95"/>
      <c r="F10" s="11" t="s">
        <v>87</v>
      </c>
      <c r="G10" s="103"/>
      <c r="H10" s="11"/>
      <c r="I10" s="119"/>
    </row>
    <row r="11" spans="2:9" ht="32.450000000000003" customHeight="1" x14ac:dyDescent="0.45">
      <c r="B11" s="6" t="s">
        <v>85</v>
      </c>
      <c r="C11" s="27"/>
      <c r="D11" s="94"/>
      <c r="F11" s="11" t="str">
        <f>IF(D11="Nei","Ikke relevant","Er det krysset av for at foretaket driver også med næring som ikke faller inn under valgt næringstype i søknadsskjemaet?")</f>
        <v>Er det krysset av for at foretaket driver også med næring som ikke faller inn under valgt næringstype i søknadsskjemaet?</v>
      </c>
      <c r="G11" s="103"/>
      <c r="H11" s="11"/>
      <c r="I11" s="119"/>
    </row>
    <row r="12" spans="2:9" ht="32.450000000000003" customHeight="1" x14ac:dyDescent="0.45">
      <c r="B12" s="6" t="s">
        <v>91</v>
      </c>
      <c r="C12" s="27"/>
      <c r="D12" s="94"/>
      <c r="F12" s="161" t="s">
        <v>189</v>
      </c>
      <c r="G12" s="103"/>
      <c r="H12" s="72"/>
      <c r="I12" s="119"/>
    </row>
    <row r="13" spans="2:9" ht="24" customHeight="1" x14ac:dyDescent="0.45">
      <c r="B13" s="4"/>
      <c r="C13" s="77"/>
      <c r="D13" s="5"/>
      <c r="E13" s="5"/>
      <c r="F13" s="4"/>
      <c r="G13" s="88"/>
      <c r="H13" s="4"/>
      <c r="I13" s="4"/>
    </row>
    <row r="14" spans="2:9" x14ac:dyDescent="0.45">
      <c r="C14" s="27"/>
    </row>
    <row r="15" spans="2:9" ht="18" x14ac:dyDescent="0.55000000000000004">
      <c r="B15" s="142" t="s">
        <v>34</v>
      </c>
      <c r="C15" s="9"/>
      <c r="G15" s="87"/>
      <c r="I15" s="75"/>
    </row>
    <row r="16" spans="2:9" x14ac:dyDescent="0.45">
      <c r="D16" s="2"/>
      <c r="I16" s="75"/>
    </row>
    <row r="17" spans="2:9" ht="31.9" customHeight="1" x14ac:dyDescent="0.45">
      <c r="B17" s="6" t="s">
        <v>6</v>
      </c>
      <c r="C17" s="6"/>
      <c r="D17" s="116" t="str">
        <f>IF(Beregningsmodell!D10="","",Beregningsmodell!D10)</f>
        <v/>
      </c>
    </row>
    <row r="18" spans="2:9" ht="31.9" customHeight="1" x14ac:dyDescent="0.45">
      <c r="B18" s="6"/>
      <c r="C18" s="124"/>
      <c r="D18" s="123"/>
      <c r="E18" s="13"/>
      <c r="F18" s="11" t="str">
        <f>IF(AND(D9="Ansvarlig selskap (ANS/DA)",D19="Nei, men er eiers hovedinntektskilde"),"Var denne inntekten hovedinntektskilde for minst en av deltakerne i 2019, eller i januar og februar 2020?",IF(AND(D9="Enkeltpersonforetak (ENK)",D19="Nei, men er eiers hovedinntektskilde"),"Var denne inntekten hovedinntektskilde for innehaver i 2019, eller i januar og februar 2020?",IF(AND(D9="Aksjeselskap (AS)",D19="Nei, men er eiers hovedinntektskilde"),"NB! Det er angitt at foretaket ikke har ansatte, men er eiers hovedinntektskilde, da kan ikke organisasjonsformen være aksjeselskap (AS)","")))</f>
        <v/>
      </c>
      <c r="G18" s="103"/>
    </row>
    <row r="19" spans="2:9" ht="37.15" customHeight="1" x14ac:dyDescent="0.45">
      <c r="B19" s="178" t="s">
        <v>139</v>
      </c>
      <c r="C19" s="183"/>
      <c r="D19" s="116" t="str">
        <f>IF(Beregningsmodell!D11="","",Beregningsmodell!D11)</f>
        <v/>
      </c>
      <c r="F19" s="11" t="str">
        <f>IF(D19="Ja","Kontroller at en a-melding i perioden august 2019 til september 2020 viser at det er utbetalt lønn",IF(AND(D9="Ansvarlig selskap (ANS/DA)",G18="I 2019"),"Innhent skattemelding fra deltakeren som har inntekt fra foretaket som hovedinntektskilde og kontroller at den viser at inntekten fra det ansvarlige selskapet utgjorde minst 50 % av personinntekten for 2019",IF(AND(D9="Ansvarlig selskap (ANS/DA)",G18="I jan. og feb. 2020"),"Be deltakeren innhente «Mine inntekter og arbeidsforhold» fra Skatteetaten for januar og februar 2020, og kontroller at bokført arbeidsgodtgjørelse til deltakeren utgjorde minst 50 % av personinntekten i perioden",IF(AND(D9="Enkeltpersonforetak (ENK)",G18="I 2019"),"Innhent innehaverens skattemelding for 2019, og kontroller at den viser at inntekten fra foretaket utgjorde minst 50 % av personinntekten",IF(AND(D9="Enkeltpersonforetak (ENK)",G18="I jan. og feb. 2020"),"Be innehaver innhente -Mine inntekter og arbeidsforhold fra Skatteetaten- for jan og feb 2020, og kontroller at bokført driftsres.utgjorde minst 50 % av personinntekten i perioden. Fullverdig personinntektsberegning kan erstatte bokført driftsres.","Bekreft a-meldingen hvis ansatte, eller at inntekten er hovedinntektskilde og utgjør minst 50 prosent av personinntekten hvis EPF / ANS / DA")))))</f>
        <v>Bekreft a-meldingen hvis ansatte, eller at inntekten er hovedinntektskilde og utgjør minst 50 prosent av personinntekten hvis EPF / ANS / DA</v>
      </c>
      <c r="G19" s="103"/>
      <c r="H19" s="11"/>
      <c r="I19" s="119"/>
    </row>
    <row r="20" spans="2:9" ht="31.9" customHeight="1" x14ac:dyDescent="0.45">
      <c r="B20" s="6" t="s">
        <v>7</v>
      </c>
      <c r="C20" s="6"/>
      <c r="D20" s="116" t="str">
        <f>IF(Beregningsmodell!D12="","",Beregningsmodell!D12)</f>
        <v/>
      </c>
    </row>
    <row r="21" spans="2:9" ht="31.9" customHeight="1" x14ac:dyDescent="0.45">
      <c r="B21" s="178" t="s">
        <v>120</v>
      </c>
      <c r="C21" s="183"/>
      <c r="D21" s="116" t="str">
        <f>IF(Beregningsmodell!D13="","",Beregningsmodell!D13)</f>
        <v/>
      </c>
    </row>
    <row r="22" spans="2:9" ht="38.65" customHeight="1" x14ac:dyDescent="0.45">
      <c r="B22" s="178" t="s">
        <v>191</v>
      </c>
      <c r="C22" s="183"/>
      <c r="D22" s="116" t="str">
        <f>IF(Beregningsmodell!D14="","",Beregningsmodell!D14)</f>
        <v/>
      </c>
      <c r="F22" s="121" t="s">
        <v>148</v>
      </c>
      <c r="G22" s="103"/>
      <c r="H22" s="11"/>
      <c r="I22" s="119"/>
    </row>
    <row r="23" spans="2:9" ht="52.15" customHeight="1" x14ac:dyDescent="0.45">
      <c r="B23" s="121"/>
      <c r="C23" s="122"/>
      <c r="D23" s="123"/>
      <c r="E23" s="13"/>
      <c r="F23" s="121" t="s">
        <v>149</v>
      </c>
      <c r="G23" s="103"/>
      <c r="H23" s="11"/>
      <c r="I23" s="119"/>
    </row>
    <row r="24" spans="2:9" ht="31.9" customHeight="1" x14ac:dyDescent="0.45">
      <c r="B24" s="178" t="s">
        <v>122</v>
      </c>
      <c r="C24" s="183"/>
      <c r="D24" s="116" t="str">
        <f>IF(Beregningsmodell!D15="","",Beregningsmodell!D15)</f>
        <v/>
      </c>
    </row>
    <row r="25" spans="2:9" ht="31.9" customHeight="1" x14ac:dyDescent="0.45">
      <c r="B25" s="32" t="s">
        <v>31</v>
      </c>
      <c r="C25" s="7"/>
      <c r="D25" s="116" t="str">
        <f>IF(Beregningsmodell!D16="","",Beregningsmodell!D16)</f>
        <v/>
      </c>
    </row>
    <row r="26" spans="2:9" ht="31.9" customHeight="1" x14ac:dyDescent="0.45">
      <c r="B26" s="178" t="s">
        <v>38</v>
      </c>
      <c r="C26" s="183"/>
      <c r="D26" s="116" t="str">
        <f>IF(Beregningsmodell!D17="","",Beregningsmodell!D17)</f>
        <v/>
      </c>
    </row>
    <row r="27" spans="2:9" ht="31.9" customHeight="1" x14ac:dyDescent="0.45">
      <c r="B27" s="178" t="s">
        <v>121</v>
      </c>
      <c r="C27" s="183"/>
      <c r="D27" s="116" t="str">
        <f>IF(Beregningsmodell!D18="","",Beregningsmodell!D18)</f>
        <v/>
      </c>
      <c r="F27" s="11" t="str">
        <f>IF(OR(D10="K - Finansierings- og forsikringsvirksomhet",D10="C - Industri",D10="D - Elektrisitets-, gass-, dap- og varmtvannsfosyning","H - Transport og lagring","Q - Helse- og sosialtjenester"),"Bekreft at foretaket ikke driver innen næringer som nevnt i forskriften $ 1-3 ","Kontroll hvis foretaket er registrert med en næringskode som indikerer at de ikke omfattes av ordningen")</f>
        <v>Kontroll hvis foretaket er registrert med en næringskode som indikerer at de ikke omfattes av ordningen</v>
      </c>
      <c r="G27" s="103"/>
      <c r="H27" s="11"/>
      <c r="I27" s="119"/>
    </row>
    <row r="28" spans="2:9" ht="31.9" customHeight="1" x14ac:dyDescent="0.45">
      <c r="B28" s="178" t="s">
        <v>119</v>
      </c>
      <c r="C28" s="183"/>
      <c r="D28" s="116" t="str">
        <f>IF(Beregningsmodell!D19="","",Beregningsmodell!D19)</f>
        <v/>
      </c>
      <c r="F28" s="11"/>
      <c r="H28" s="11"/>
      <c r="I28" s="118"/>
    </row>
    <row r="29" spans="2:9" ht="25.9" customHeight="1" x14ac:dyDescent="0.45">
      <c r="D29" s="1"/>
    </row>
    <row r="30" spans="2:9" ht="6.75" customHeight="1" x14ac:dyDescent="0.45">
      <c r="B30" s="4"/>
      <c r="C30" s="4"/>
      <c r="D30" s="5"/>
      <c r="E30" s="5"/>
      <c r="F30" s="4"/>
      <c r="G30" s="88"/>
      <c r="H30" s="4"/>
      <c r="I30" s="4"/>
    </row>
    <row r="31" spans="2:9" x14ac:dyDescent="0.45">
      <c r="B31" s="12"/>
      <c r="C31" s="12"/>
    </row>
    <row r="32" spans="2:9" ht="18" x14ac:dyDescent="0.55000000000000004">
      <c r="B32" s="142" t="s">
        <v>32</v>
      </c>
      <c r="C32" s="9"/>
      <c r="D32" s="13"/>
    </row>
    <row r="33" spans="2:9" x14ac:dyDescent="0.45">
      <c r="D33" s="1"/>
    </row>
    <row r="34" spans="2:9" ht="31.9" customHeight="1" x14ac:dyDescent="0.45">
      <c r="B34" s="6" t="s">
        <v>33</v>
      </c>
      <c r="C34" s="6"/>
      <c r="D34" s="116" t="str">
        <f>IF(Beregningsmodell!D25="","",Beregningsmodell!D25)</f>
        <v/>
      </c>
    </row>
    <row r="35" spans="2:9" ht="28.5" customHeight="1" x14ac:dyDescent="0.45">
      <c r="B35" s="178" t="s">
        <v>35</v>
      </c>
      <c r="C35" s="183"/>
      <c r="D35" s="116" t="str">
        <f>IF(Beregningsmodell!D26="","",Beregningsmodell!D26)</f>
        <v/>
      </c>
    </row>
    <row r="36" spans="2:9" ht="28.5" customHeight="1" x14ac:dyDescent="0.45">
      <c r="B36" s="178" t="str">
        <f>Beregningsmodell!B27</f>
        <v>Mangler foretaket omsetningstall for tilsvarende periode året før (pga ingen omsetning og/eller restrukturering)?</v>
      </c>
      <c r="C36" s="183"/>
      <c r="D36" s="116" t="str">
        <f>IF(Beregningsmodell!D27="","",Beregningsmodell!D27)</f>
        <v/>
      </c>
      <c r="E36" s="40"/>
    </row>
    <row r="37" spans="2:9" ht="18.75" customHeight="1" x14ac:dyDescent="0.45">
      <c r="B37" s="70"/>
      <c r="C37" s="71"/>
      <c r="D37" s="1"/>
      <c r="E37" s="1"/>
    </row>
    <row r="38" spans="2:9" ht="26.45" customHeight="1" x14ac:dyDescent="0.45">
      <c r="B38" s="184" t="s">
        <v>2</v>
      </c>
      <c r="C38" s="185"/>
      <c r="D38" s="63" t="str">
        <f>IF(D34="September og oktober 2020",0.7,IF(D34="November og desember 2020",0.85,IF(D34="Januar og Februar 2021",0.8,"")))</f>
        <v/>
      </c>
    </row>
    <row r="39" spans="2:9" ht="26.45" customHeight="1" x14ac:dyDescent="0.45">
      <c r="B39" s="186" t="s">
        <v>3</v>
      </c>
      <c r="C39" s="187"/>
      <c r="D39" s="64" t="str">
        <f>IF(D34="","",IF(D34="Mars",0.2,0.3))</f>
        <v/>
      </c>
    </row>
    <row r="40" spans="2:9" s="50" customFormat="1" ht="22.5" customHeight="1" x14ac:dyDescent="0.45">
      <c r="B40" s="50" t="s">
        <v>39</v>
      </c>
      <c r="D40" s="2"/>
      <c r="E40" s="2"/>
      <c r="F40" s="50" t="s">
        <v>99</v>
      </c>
      <c r="G40" s="19"/>
      <c r="H40" s="1"/>
      <c r="I40" s="1"/>
    </row>
    <row r="41" spans="2:9" s="25" customFormat="1" ht="25.5" customHeight="1" x14ac:dyDescent="0.45">
      <c r="B41" s="6" t="str">
        <f>Beregningsmodell!B32</f>
        <v>Omsetning i første måned av søknadsperioden året før</v>
      </c>
      <c r="C41" s="7"/>
      <c r="D41" s="10" t="str">
        <f>IF(Beregningsmodell!D32="","",Beregningsmodell!D32)</f>
        <v/>
      </c>
      <c r="E41" s="3"/>
      <c r="F41" s="78" t="s">
        <v>145</v>
      </c>
      <c r="G41" s="80"/>
      <c r="H41" s="78"/>
      <c r="I41" s="75"/>
    </row>
    <row r="42" spans="2:9" s="25" customFormat="1" ht="25.5" customHeight="1" x14ac:dyDescent="0.45">
      <c r="B42" s="6" t="str">
        <f>Beregningsmodell!B33</f>
        <v>Omsetning i andre måned av søknadsperioden året før</v>
      </c>
      <c r="C42" s="6"/>
      <c r="D42" s="10" t="str">
        <f>IF(Beregningsmodell!D33="","",Beregningsmodell!D33)</f>
        <v/>
      </c>
      <c r="F42" s="183" t="s">
        <v>161</v>
      </c>
      <c r="G42" s="197"/>
      <c r="H42" s="72"/>
      <c r="I42" s="199"/>
    </row>
    <row r="43" spans="2:9" s="25" customFormat="1" ht="21" customHeight="1" x14ac:dyDescent="0.45">
      <c r="B43" s="6"/>
      <c r="C43" s="6"/>
      <c r="D43" s="38"/>
      <c r="F43" s="183"/>
      <c r="G43" s="198"/>
      <c r="H43" s="72"/>
      <c r="I43" s="200"/>
    </row>
    <row r="44" spans="2:9" s="25" customFormat="1" ht="15.75" customHeight="1" x14ac:dyDescent="0.45">
      <c r="B44" s="6"/>
      <c r="C44" s="6"/>
      <c r="D44" s="38"/>
      <c r="G44" s="19"/>
    </row>
    <row r="45" spans="2:9" s="25" customFormat="1" ht="16.5" customHeight="1" x14ac:dyDescent="0.45">
      <c r="B45" s="6"/>
      <c r="C45" s="6"/>
      <c r="D45" s="38"/>
      <c r="F45" s="78" t="s">
        <v>96</v>
      </c>
      <c r="G45" s="19"/>
    </row>
    <row r="46" spans="2:9" s="25" customFormat="1" ht="21" customHeight="1" x14ac:dyDescent="0.45">
      <c r="B46" s="6"/>
      <c r="C46" s="6"/>
      <c r="D46" s="38"/>
      <c r="F46" s="183" t="s">
        <v>162</v>
      </c>
      <c r="G46" s="197"/>
      <c r="I46" s="199"/>
    </row>
    <row r="47" spans="2:9" s="25" customFormat="1" ht="21" customHeight="1" x14ac:dyDescent="0.45">
      <c r="B47" s="6"/>
      <c r="C47" s="6"/>
      <c r="D47" s="38"/>
      <c r="F47" s="183"/>
      <c r="G47" s="202"/>
      <c r="I47" s="203"/>
    </row>
    <row r="48" spans="2:9" s="25" customFormat="1" ht="19.5" customHeight="1" x14ac:dyDescent="0.45">
      <c r="B48" s="6"/>
      <c r="C48" s="6"/>
      <c r="D48" s="38"/>
      <c r="F48" s="183"/>
      <c r="G48" s="198"/>
      <c r="I48" s="200"/>
    </row>
    <row r="49" spans="2:9" s="25" customFormat="1" ht="8.25" customHeight="1" x14ac:dyDescent="0.45">
      <c r="B49" s="6"/>
      <c r="C49" s="6"/>
      <c r="D49" s="38"/>
      <c r="F49" s="72"/>
      <c r="G49" s="89"/>
      <c r="I49" s="13"/>
    </row>
    <row r="50" spans="2:9" s="25" customFormat="1" ht="19.5" customHeight="1" x14ac:dyDescent="0.45">
      <c r="B50" s="6"/>
      <c r="C50" s="6"/>
      <c r="D50" s="38"/>
      <c r="F50" s="78" t="s">
        <v>97</v>
      </c>
      <c r="G50" s="89"/>
      <c r="I50" s="13"/>
    </row>
    <row r="51" spans="2:9" s="25" customFormat="1" ht="21" customHeight="1" x14ac:dyDescent="0.45">
      <c r="B51" s="6"/>
      <c r="C51" s="6"/>
      <c r="D51" s="38"/>
      <c r="F51" s="183" t="s">
        <v>163</v>
      </c>
      <c r="G51" s="197"/>
      <c r="H51" s="72"/>
      <c r="I51" s="199"/>
    </row>
    <row r="52" spans="2:9" s="25" customFormat="1" ht="38.25" customHeight="1" x14ac:dyDescent="0.45">
      <c r="B52" s="6"/>
      <c r="C52" s="6"/>
      <c r="D52" s="38"/>
      <c r="F52" s="183"/>
      <c r="G52" s="198"/>
      <c r="H52" s="72"/>
      <c r="I52" s="200"/>
    </row>
    <row r="53" spans="2:9" s="25" customFormat="1" ht="6.95" customHeight="1" x14ac:dyDescent="0.45">
      <c r="B53" s="6"/>
      <c r="C53" s="6"/>
      <c r="D53" s="38"/>
      <c r="F53" s="72"/>
      <c r="G53" s="89"/>
      <c r="I53" s="13"/>
    </row>
    <row r="54" spans="2:9" s="25" customFormat="1" ht="21" customHeight="1" x14ac:dyDescent="0.45">
      <c r="B54" s="6"/>
      <c r="C54" s="6"/>
      <c r="D54" s="38"/>
      <c r="F54" s="78" t="s">
        <v>98</v>
      </c>
      <c r="G54" s="89"/>
      <c r="I54" s="13"/>
    </row>
    <row r="55" spans="2:9" s="25" customFormat="1" ht="15" customHeight="1" x14ac:dyDescent="0.45">
      <c r="B55" s="6"/>
      <c r="C55" s="6"/>
      <c r="D55" s="38"/>
      <c r="F55" s="178" t="s">
        <v>192</v>
      </c>
      <c r="G55" s="197"/>
      <c r="I55" s="199"/>
    </row>
    <row r="56" spans="2:9" s="25" customFormat="1" ht="21" customHeight="1" x14ac:dyDescent="0.45">
      <c r="B56" s="6"/>
      <c r="C56" s="6"/>
      <c r="D56" s="38"/>
      <c r="F56" s="178"/>
      <c r="G56" s="198"/>
      <c r="I56" s="200"/>
    </row>
    <row r="57" spans="2:9" s="25" customFormat="1" ht="21" customHeight="1" x14ac:dyDescent="0.45">
      <c r="B57" s="124"/>
      <c r="C57" s="124"/>
      <c r="D57" s="38"/>
      <c r="E57" s="48"/>
      <c r="F57" s="126"/>
      <c r="G57" s="127"/>
      <c r="H57" s="128"/>
      <c r="I57" s="129"/>
    </row>
    <row r="58" spans="2:9" s="25" customFormat="1" ht="23.25" customHeight="1" x14ac:dyDescent="0.45">
      <c r="B58" s="50" t="s">
        <v>40</v>
      </c>
      <c r="C58" s="6"/>
      <c r="D58" s="38"/>
      <c r="E58" s="48"/>
      <c r="F58" s="50" t="s">
        <v>100</v>
      </c>
      <c r="G58" s="90"/>
      <c r="H58" s="48"/>
    </row>
    <row r="59" spans="2:9" s="25" customFormat="1" ht="21" customHeight="1" x14ac:dyDescent="0.45">
      <c r="B59" s="6" t="str">
        <f>Beregningsmodell!B35</f>
        <v>Omsetning første måned i søknadsperioden</v>
      </c>
      <c r="C59" s="6"/>
      <c r="D59" s="10" t="str">
        <f>IF(Beregningsmodell!D35="","",Beregningsmodell!D35)</f>
        <v/>
      </c>
      <c r="F59" s="78" t="s">
        <v>145</v>
      </c>
      <c r="G59" s="80"/>
      <c r="H59" s="78"/>
      <c r="I59" s="75"/>
    </row>
    <row r="60" spans="2:9" s="25" customFormat="1" ht="21" customHeight="1" x14ac:dyDescent="0.45">
      <c r="B60" s="6" t="str">
        <f>Beregningsmodell!B36</f>
        <v>Omsetning andre måned i søknadsperioden</v>
      </c>
      <c r="C60" s="6"/>
      <c r="D60" s="10" t="str">
        <f>IF(Beregningsmodell!D36="","",Beregningsmodell!D36)</f>
        <v/>
      </c>
      <c r="F60" s="183" t="s">
        <v>158</v>
      </c>
      <c r="G60" s="197"/>
      <c r="H60" s="72"/>
      <c r="I60" s="199"/>
    </row>
    <row r="61" spans="2:9" ht="27.75" customHeight="1" x14ac:dyDescent="0.45">
      <c r="B61" s="6"/>
      <c r="C61" s="6"/>
      <c r="D61" s="27"/>
      <c r="E61" s="1"/>
      <c r="F61" s="183"/>
      <c r="G61" s="198"/>
      <c r="H61" s="72"/>
      <c r="I61" s="200"/>
    </row>
    <row r="62" spans="2:9" ht="9.75" customHeight="1" x14ac:dyDescent="0.45">
      <c r="B62" s="6"/>
      <c r="C62" s="6"/>
      <c r="D62" s="27"/>
      <c r="E62" s="1"/>
      <c r="F62" s="25"/>
      <c r="H62" s="25"/>
      <c r="I62" s="25"/>
    </row>
    <row r="63" spans="2:9" ht="16.5" customHeight="1" x14ac:dyDescent="0.45">
      <c r="B63" s="6"/>
      <c r="C63" s="6"/>
      <c r="D63" s="27"/>
      <c r="E63" s="1"/>
      <c r="F63" s="78" t="s">
        <v>152</v>
      </c>
      <c r="H63" s="25"/>
      <c r="I63" s="25"/>
    </row>
    <row r="64" spans="2:9" ht="33.75" customHeight="1" x14ac:dyDescent="0.45">
      <c r="B64" s="6"/>
      <c r="C64" s="6"/>
      <c r="D64" s="27"/>
      <c r="E64" s="1"/>
      <c r="F64" s="130" t="s">
        <v>153</v>
      </c>
      <c r="G64" s="104"/>
      <c r="H64" s="121"/>
      <c r="I64" s="104"/>
    </row>
    <row r="65" spans="2:9" ht="13.5" customHeight="1" x14ac:dyDescent="0.45">
      <c r="B65" s="6"/>
      <c r="C65" s="6"/>
      <c r="D65" s="27"/>
      <c r="E65" s="1"/>
      <c r="F65" s="122"/>
      <c r="G65" s="131"/>
      <c r="H65" s="25"/>
      <c r="I65" s="131"/>
    </row>
    <row r="66" spans="2:9" ht="13.5" customHeight="1" x14ac:dyDescent="0.45">
      <c r="B66" s="6"/>
      <c r="C66" s="6"/>
      <c r="D66" s="27"/>
      <c r="E66" s="1"/>
      <c r="F66" s="78" t="s">
        <v>154</v>
      </c>
      <c r="H66" s="25"/>
      <c r="I66" s="25"/>
    </row>
    <row r="67" spans="2:9" ht="13.5" customHeight="1" x14ac:dyDescent="0.45">
      <c r="B67" s="6"/>
      <c r="C67" s="6"/>
      <c r="D67" s="27"/>
      <c r="E67" s="1"/>
      <c r="F67" s="183" t="s">
        <v>159</v>
      </c>
      <c r="G67" s="197"/>
      <c r="H67" s="25"/>
      <c r="I67" s="199"/>
    </row>
    <row r="68" spans="2:9" ht="13.5" customHeight="1" x14ac:dyDescent="0.45">
      <c r="B68" s="6"/>
      <c r="C68" s="6"/>
      <c r="D68" s="27"/>
      <c r="E68" s="1"/>
      <c r="F68" s="183"/>
      <c r="G68" s="202"/>
      <c r="H68" s="25"/>
      <c r="I68" s="203"/>
    </row>
    <row r="69" spans="2:9" ht="28.5" customHeight="1" x14ac:dyDescent="0.45">
      <c r="B69" s="6"/>
      <c r="C69" s="6"/>
      <c r="D69" s="27"/>
      <c r="E69" s="1"/>
      <c r="F69" s="183"/>
      <c r="G69" s="198"/>
      <c r="H69" s="25"/>
      <c r="I69" s="200"/>
    </row>
    <row r="70" spans="2:9" ht="13.5" customHeight="1" x14ac:dyDescent="0.45">
      <c r="B70" s="6"/>
      <c r="C70" s="6"/>
      <c r="D70" s="27"/>
      <c r="E70" s="1"/>
      <c r="F70" s="72"/>
      <c r="G70" s="89"/>
      <c r="H70" s="25"/>
      <c r="I70" s="13"/>
    </row>
    <row r="71" spans="2:9" ht="13.5" customHeight="1" x14ac:dyDescent="0.45">
      <c r="B71" s="6"/>
      <c r="C71" s="6"/>
      <c r="D71" s="27"/>
      <c r="E71" s="1"/>
      <c r="F71" s="78" t="s">
        <v>97</v>
      </c>
      <c r="G71" s="89"/>
      <c r="H71" s="25"/>
      <c r="I71" s="13"/>
    </row>
    <row r="72" spans="2:9" ht="13.5" customHeight="1" x14ac:dyDescent="0.45">
      <c r="B72" s="6"/>
      <c r="C72" s="6"/>
      <c r="D72" s="27"/>
      <c r="E72" s="1"/>
      <c r="F72" s="183" t="s">
        <v>160</v>
      </c>
      <c r="G72" s="197"/>
      <c r="H72" s="72"/>
      <c r="I72" s="199"/>
    </row>
    <row r="73" spans="2:9" ht="46.5" customHeight="1" x14ac:dyDescent="0.45">
      <c r="B73" s="6"/>
      <c r="C73" s="6"/>
      <c r="D73" s="27"/>
      <c r="E73" s="1"/>
      <c r="F73" s="183"/>
      <c r="G73" s="198"/>
      <c r="H73" s="72"/>
      <c r="I73" s="200"/>
    </row>
    <row r="74" spans="2:9" ht="13.5" customHeight="1" x14ac:dyDescent="0.45">
      <c r="B74" s="6"/>
      <c r="C74" s="6"/>
      <c r="D74" s="27"/>
      <c r="E74" s="1"/>
      <c r="F74" s="72"/>
      <c r="G74" s="89"/>
      <c r="H74" s="25"/>
      <c r="I74" s="13"/>
    </row>
    <row r="75" spans="2:9" ht="13.5" customHeight="1" x14ac:dyDescent="0.45">
      <c r="B75" s="6"/>
      <c r="C75" s="6"/>
      <c r="D75" s="27"/>
      <c r="E75" s="1"/>
      <c r="F75" s="78" t="s">
        <v>98</v>
      </c>
      <c r="G75" s="89"/>
      <c r="H75" s="25"/>
      <c r="I75" s="13"/>
    </row>
    <row r="76" spans="2:9" ht="18" customHeight="1" x14ac:dyDescent="0.45">
      <c r="B76" s="6"/>
      <c r="C76" s="6"/>
      <c r="D76" s="27"/>
      <c r="E76" s="1"/>
      <c r="F76" s="178" t="s">
        <v>193</v>
      </c>
      <c r="G76" s="197"/>
      <c r="H76" s="25"/>
      <c r="I76" s="199"/>
    </row>
    <row r="77" spans="2:9" ht="18" customHeight="1" x14ac:dyDescent="0.45">
      <c r="B77" s="6"/>
      <c r="C77" s="6"/>
      <c r="D77" s="27"/>
      <c r="E77" s="1"/>
      <c r="F77" s="178"/>
      <c r="G77" s="198"/>
      <c r="H77" s="25"/>
      <c r="I77" s="200"/>
    </row>
    <row r="78" spans="2:9" s="12" customFormat="1" ht="18" customHeight="1" x14ac:dyDescent="0.45">
      <c r="B78" s="124"/>
      <c r="C78" s="124"/>
      <c r="D78" s="82"/>
      <c r="F78" s="126"/>
      <c r="G78" s="127"/>
      <c r="H78" s="128"/>
      <c r="I78" s="129"/>
    </row>
    <row r="79" spans="2:9" s="12" customFormat="1" ht="17.25" customHeight="1" x14ac:dyDescent="0.45">
      <c r="B79" s="124"/>
      <c r="C79" s="124"/>
      <c r="D79" s="82"/>
      <c r="G79" s="90"/>
    </row>
    <row r="80" spans="2:9" ht="13.5" customHeight="1" x14ac:dyDescent="0.45">
      <c r="B80" s="6"/>
      <c r="C80" s="6"/>
      <c r="D80" s="27"/>
      <c r="E80" s="1"/>
      <c r="F80" s="50" t="s">
        <v>101</v>
      </c>
    </row>
    <row r="81" spans="2:9" ht="9" customHeight="1" x14ac:dyDescent="0.45">
      <c r="B81" s="6"/>
      <c r="C81" s="6"/>
      <c r="D81" s="27"/>
      <c r="E81" s="1"/>
    </row>
    <row r="82" spans="2:9" ht="42.75" x14ac:dyDescent="0.45">
      <c r="B82" s="6"/>
      <c r="C82" s="6"/>
      <c r="D82" s="27"/>
      <c r="E82" s="1"/>
      <c r="F82" s="80" t="s">
        <v>164</v>
      </c>
    </row>
    <row r="83" spans="2:9" ht="15" customHeight="1" x14ac:dyDescent="0.45">
      <c r="B83" s="6"/>
      <c r="C83" s="6"/>
      <c r="D83" s="27"/>
      <c r="E83" s="1"/>
      <c r="F83" s="201" t="s">
        <v>155</v>
      </c>
      <c r="G83" s="197"/>
      <c r="I83" s="199"/>
    </row>
    <row r="84" spans="2:9" ht="15" customHeight="1" x14ac:dyDescent="0.45">
      <c r="B84" s="6"/>
      <c r="C84" s="6"/>
      <c r="D84" s="27"/>
      <c r="E84" s="1"/>
      <c r="F84" s="201"/>
      <c r="G84" s="198"/>
      <c r="I84" s="200"/>
    </row>
    <row r="85" spans="2:9" ht="15" customHeight="1" x14ac:dyDescent="0.45">
      <c r="B85" s="6"/>
      <c r="C85" s="6"/>
      <c r="D85" s="27"/>
      <c r="E85" s="1"/>
      <c r="F85" s="201" t="s">
        <v>156</v>
      </c>
      <c r="G85" s="197"/>
      <c r="I85" s="199"/>
    </row>
    <row r="86" spans="2:9" ht="15" customHeight="1" x14ac:dyDescent="0.45">
      <c r="B86" s="6"/>
      <c r="C86" s="6"/>
      <c r="D86" s="27"/>
      <c r="E86" s="1"/>
      <c r="F86" s="201"/>
      <c r="G86" s="198"/>
      <c r="I86" s="200"/>
    </row>
    <row r="87" spans="2:9" ht="13.5" customHeight="1" x14ac:dyDescent="0.45">
      <c r="B87" s="6"/>
      <c r="C87" s="6"/>
      <c r="D87" s="27"/>
      <c r="E87" s="1"/>
    </row>
    <row r="88" spans="2:9" ht="13.5" customHeight="1" x14ac:dyDescent="0.45">
      <c r="B88" s="6"/>
      <c r="C88" s="6"/>
      <c r="D88" s="27"/>
      <c r="E88" s="1"/>
      <c r="F88" s="81" t="s">
        <v>195</v>
      </c>
    </row>
    <row r="89" spans="2:9" ht="18" customHeight="1" x14ac:dyDescent="0.45">
      <c r="B89" s="6"/>
      <c r="C89" s="6"/>
      <c r="D89" s="27"/>
      <c r="E89" s="1"/>
      <c r="F89" s="178" t="s">
        <v>194</v>
      </c>
      <c r="G89" s="197"/>
      <c r="I89" s="199"/>
    </row>
    <row r="90" spans="2:9" ht="18" customHeight="1" x14ac:dyDescent="0.45">
      <c r="B90" s="6"/>
      <c r="C90" s="6"/>
      <c r="D90" s="27"/>
      <c r="E90" s="1"/>
      <c r="F90" s="178"/>
      <c r="G90" s="198"/>
      <c r="I90" s="200"/>
    </row>
    <row r="91" spans="2:9" ht="13.5" customHeight="1" x14ac:dyDescent="0.45">
      <c r="B91" s="60"/>
      <c r="C91" s="60"/>
      <c r="D91" s="77"/>
      <c r="E91" s="4"/>
      <c r="F91" s="83"/>
      <c r="G91" s="88"/>
      <c r="H91" s="4"/>
      <c r="I91" s="4"/>
    </row>
    <row r="92" spans="2:9" ht="13.5" customHeight="1" x14ac:dyDescent="0.45">
      <c r="B92" s="6"/>
      <c r="C92" s="6"/>
      <c r="D92" s="27"/>
      <c r="E92" s="1"/>
      <c r="F92" s="79"/>
    </row>
    <row r="93" spans="2:9" ht="13.5" customHeight="1" x14ac:dyDescent="0.45">
      <c r="B93" s="6"/>
      <c r="C93" s="6"/>
      <c r="D93" s="27"/>
      <c r="E93" s="1"/>
      <c r="F93" s="50" t="s">
        <v>102</v>
      </c>
    </row>
    <row r="94" spans="2:9" ht="45.75" customHeight="1" x14ac:dyDescent="0.45">
      <c r="B94" s="178" t="str">
        <f>Beregningsmodell!B38</f>
        <v>Har foretaket mottatt annen økonomisk støtte pga virusutbruddet (kompensasjon for tapt omsetning) fra det offentlige i perioden det søkes om tilskudd for?</v>
      </c>
      <c r="C94" s="178"/>
      <c r="D94" s="115" t="str">
        <f>IF(Beregningsmodell!D38="","",Beregningsmodell!D38)</f>
        <v/>
      </c>
      <c r="E94" s="1"/>
      <c r="F94" s="11" t="s">
        <v>150</v>
      </c>
      <c r="G94" s="104"/>
      <c r="H94" s="72"/>
      <c r="I94" s="119"/>
    </row>
    <row r="95" spans="2:9" ht="12.75" customHeight="1" x14ac:dyDescent="0.45">
      <c r="B95" s="72"/>
      <c r="C95" s="72"/>
      <c r="D95" s="72"/>
      <c r="E95" s="1"/>
      <c r="F95" s="11"/>
      <c r="G95" s="85"/>
      <c r="H95" s="72"/>
      <c r="I95" s="72"/>
    </row>
    <row r="96" spans="2:9" ht="69" customHeight="1" x14ac:dyDescent="0.45">
      <c r="B96" s="178" t="str">
        <f>Beregningsmodell!B39</f>
        <v>Vennligst angi hvor mye foretaket allerede har mottatt i økonomisk støtte?</v>
      </c>
      <c r="C96" s="178"/>
      <c r="D96" s="115" t="str">
        <f>IF(Beregningsmodell!D39="","",Beregningsmodell!D39)</f>
        <v/>
      </c>
      <c r="E96" s="1"/>
      <c r="F96" s="11" t="s">
        <v>196</v>
      </c>
      <c r="G96" s="104"/>
      <c r="H96" s="72"/>
      <c r="I96" s="119"/>
    </row>
    <row r="97" spans="2:9" ht="11.25" customHeight="1" x14ac:dyDescent="0.45">
      <c r="B97" s="72"/>
      <c r="C97" s="72"/>
      <c r="D97" s="72"/>
      <c r="E97" s="1"/>
      <c r="F97" s="11"/>
      <c r="G97" s="85"/>
      <c r="H97" s="72"/>
      <c r="I97" s="72"/>
    </row>
    <row r="98" spans="2:9" ht="48" customHeight="1" x14ac:dyDescent="0.45">
      <c r="B98" s="72"/>
      <c r="C98" s="72"/>
      <c r="D98" s="72"/>
      <c r="E98" s="1"/>
      <c r="F98" s="11" t="s">
        <v>151</v>
      </c>
      <c r="G98" s="104"/>
      <c r="H98" s="72"/>
      <c r="I98" s="119"/>
    </row>
    <row r="99" spans="2:9" ht="12.4" customHeight="1" x14ac:dyDescent="0.45">
      <c r="B99" s="70"/>
      <c r="C99" s="70"/>
      <c r="D99" s="28"/>
      <c r="E99" s="1"/>
    </row>
    <row r="100" spans="2:9" s="27" customFormat="1" ht="30" customHeight="1" x14ac:dyDescent="0.45">
      <c r="B100" s="53" t="str">
        <f>IF(D34="September og oktober 2020","Beregnet normalomsetning for september og oktober 2020",IF(D34="November og desember 2020","Beregnet normalomsetning for november og desember 2020",IF(D34="Januar og februar 2021","Beregnet normalomsetning for januar og februar 2021","Beregnet normalomsetning i søknadsperioden")))</f>
        <v>Beregnet normalomsetning i søknadsperioden</v>
      </c>
      <c r="C100" s="54"/>
      <c r="D100" s="150">
        <f>Beregningsmodell!D41</f>
        <v>0</v>
      </c>
      <c r="G100" s="91"/>
    </row>
    <row r="101" spans="2:9" s="27" customFormat="1" ht="13.35" customHeight="1" x14ac:dyDescent="0.45">
      <c r="B101" s="70"/>
      <c r="C101" s="71"/>
      <c r="D101" s="38"/>
      <c r="G101" s="91"/>
    </row>
    <row r="102" spans="2:9" s="27" customFormat="1" ht="30" customHeight="1" x14ac:dyDescent="0.45">
      <c r="B102" s="56" t="s">
        <v>4</v>
      </c>
      <c r="C102" s="57"/>
      <c r="D102" s="58">
        <f>Beregningsmodell!D43</f>
        <v>0</v>
      </c>
      <c r="G102" s="91"/>
      <c r="I102" s="41"/>
    </row>
    <row r="103" spans="2:9" s="27" customFormat="1" ht="30" customHeight="1" x14ac:dyDescent="0.45">
      <c r="B103" s="59" t="s">
        <v>22</v>
      </c>
      <c r="C103" s="60"/>
      <c r="D103" s="154">
        <f>Beregningsmodell!D44</f>
        <v>0</v>
      </c>
      <c r="E103" s="82"/>
      <c r="F103" s="82"/>
      <c r="G103" s="92"/>
      <c r="H103" s="82"/>
      <c r="I103" s="84"/>
    </row>
    <row r="104" spans="2:9" x14ac:dyDescent="0.45">
      <c r="B104" s="4"/>
      <c r="C104" s="4"/>
      <c r="D104" s="55"/>
      <c r="E104" s="4"/>
      <c r="F104" s="4"/>
      <c r="G104" s="88"/>
      <c r="H104" s="4"/>
      <c r="I104" s="4"/>
    </row>
    <row r="106" spans="2:9" x14ac:dyDescent="0.45">
      <c r="F106" s="50" t="s">
        <v>103</v>
      </c>
    </row>
    <row r="107" spans="2:9" ht="27" customHeight="1" x14ac:dyDescent="0.45">
      <c r="F107" s="178" t="s">
        <v>180</v>
      </c>
      <c r="G107" s="197"/>
      <c r="I107" s="199"/>
    </row>
    <row r="108" spans="2:9" ht="21.75" customHeight="1" x14ac:dyDescent="0.45">
      <c r="F108" s="178"/>
      <c r="G108" s="198"/>
      <c r="I108" s="200"/>
    </row>
    <row r="109" spans="2:9" ht="17.25" customHeight="1" x14ac:dyDescent="0.45"/>
    <row r="110" spans="2:9" ht="17.25" customHeight="1" x14ac:dyDescent="0.45">
      <c r="F110" s="178" t="s">
        <v>181</v>
      </c>
      <c r="G110" s="197"/>
      <c r="I110" s="199"/>
    </row>
    <row r="111" spans="2:9" ht="15" customHeight="1" x14ac:dyDescent="0.45">
      <c r="F111" s="178"/>
      <c r="G111" s="198"/>
      <c r="I111" s="200"/>
    </row>
    <row r="114" spans="2:9" x14ac:dyDescent="0.45">
      <c r="F114" s="196" t="s">
        <v>140</v>
      </c>
      <c r="G114" s="196"/>
      <c r="H114" s="196"/>
      <c r="I114" s="196"/>
    </row>
    <row r="115" spans="2:9" x14ac:dyDescent="0.45">
      <c r="F115" s="196"/>
      <c r="G115" s="196"/>
      <c r="H115" s="196"/>
      <c r="I115" s="196"/>
    </row>
    <row r="117" spans="2:9" x14ac:dyDescent="0.45">
      <c r="F117" s="204" t="s">
        <v>197</v>
      </c>
      <c r="G117" s="204"/>
      <c r="H117" s="204"/>
      <c r="I117" s="204"/>
    </row>
    <row r="118" spans="2:9" x14ac:dyDescent="0.45">
      <c r="F118" s="8"/>
      <c r="G118" s="156"/>
      <c r="H118" s="8"/>
      <c r="I118" s="8"/>
    </row>
    <row r="119" spans="2:9" x14ac:dyDescent="0.45">
      <c r="F119" s="204" t="s">
        <v>178</v>
      </c>
      <c r="G119" s="204"/>
      <c r="H119" s="204"/>
      <c r="I119" s="204"/>
    </row>
    <row r="120" spans="2:9" x14ac:dyDescent="0.45">
      <c r="F120" s="204"/>
      <c r="G120" s="204"/>
      <c r="H120" s="204"/>
      <c r="I120" s="204"/>
    </row>
    <row r="121" spans="2:9" x14ac:dyDescent="0.45">
      <c r="F121" s="157"/>
      <c r="G121" s="157"/>
      <c r="H121" s="157"/>
      <c r="I121" s="157"/>
    </row>
    <row r="122" spans="2:9" x14ac:dyDescent="0.45">
      <c r="F122" s="158" t="s">
        <v>179</v>
      </c>
      <c r="G122" s="157"/>
      <c r="H122" s="157"/>
      <c r="I122" s="157"/>
    </row>
    <row r="123" spans="2:9" x14ac:dyDescent="0.45">
      <c r="F123" s="155"/>
      <c r="G123" s="155"/>
      <c r="H123" s="155"/>
      <c r="I123" s="155"/>
    </row>
    <row r="124" spans="2:9" x14ac:dyDescent="0.45">
      <c r="F124" s="155"/>
      <c r="G124" s="155"/>
      <c r="H124" s="155"/>
      <c r="I124" s="155"/>
    </row>
    <row r="125" spans="2:9" ht="18" x14ac:dyDescent="0.45">
      <c r="B125" s="144" t="s">
        <v>123</v>
      </c>
      <c r="C125" s="17" t="s">
        <v>48</v>
      </c>
      <c r="D125" s="18" t="s">
        <v>5</v>
      </c>
    </row>
    <row r="126" spans="2:9" x14ac:dyDescent="0.45">
      <c r="B126" s="31"/>
    </row>
    <row r="127" spans="2:9" ht="30" customHeight="1" x14ac:dyDescent="0.45">
      <c r="B127" s="11" t="s">
        <v>11</v>
      </c>
      <c r="C127" s="10" t="str">
        <f>IF(Beregningsmodell!C49="","",Beregningsmodell!C49)</f>
        <v/>
      </c>
      <c r="D127" s="10" t="str">
        <f>IF(Beregningsmodell!D49="","",Beregningsmodell!D49)</f>
        <v/>
      </c>
      <c r="F127" s="145" t="s">
        <v>166</v>
      </c>
      <c r="G127" s="104"/>
      <c r="I127" s="119"/>
    </row>
    <row r="128" spans="2:9" ht="30" customHeight="1" x14ac:dyDescent="0.45">
      <c r="B128" s="6" t="s">
        <v>21</v>
      </c>
      <c r="C128" s="10" t="str">
        <f>IF(Beregningsmodell!C54="","",Beregningsmodell!C54)</f>
        <v/>
      </c>
      <c r="D128" s="10" t="str">
        <f>IF(Beregningsmodell!D54="","",Beregningsmodell!D54)</f>
        <v/>
      </c>
      <c r="F128" s="136" t="s">
        <v>167</v>
      </c>
      <c r="G128" s="104"/>
      <c r="I128" s="119"/>
    </row>
    <row r="129" spans="2:11" ht="30" customHeight="1" x14ac:dyDescent="0.45">
      <c r="B129" s="6" t="s">
        <v>12</v>
      </c>
      <c r="C129" s="10" t="str">
        <f>IF(Beregningsmodell!C59="","",Beregningsmodell!C59)</f>
        <v/>
      </c>
      <c r="D129" s="10" t="str">
        <f>IF(Beregningsmodell!D59="","",Beregningsmodell!D59)</f>
        <v/>
      </c>
      <c r="F129" s="136" t="s">
        <v>168</v>
      </c>
      <c r="G129" s="104"/>
      <c r="I129" s="119"/>
    </row>
    <row r="130" spans="2:11" ht="30" customHeight="1" x14ac:dyDescent="0.45">
      <c r="B130" s="11" t="s">
        <v>13</v>
      </c>
      <c r="C130" s="10" t="str">
        <f>IF(Beregningsmodell!C64="","",Beregningsmodell!C64)</f>
        <v/>
      </c>
      <c r="D130" s="10" t="str">
        <f>IF(Beregningsmodell!D64="","",Beregningsmodell!D64)</f>
        <v/>
      </c>
      <c r="F130" s="145" t="s">
        <v>169</v>
      </c>
      <c r="G130" s="104"/>
      <c r="I130" s="119"/>
    </row>
    <row r="131" spans="2:11" ht="30" customHeight="1" x14ac:dyDescent="0.45">
      <c r="B131" s="6" t="s">
        <v>14</v>
      </c>
      <c r="C131" s="10" t="str">
        <f>IF(Beregningsmodell!C69="","",Beregningsmodell!C69)</f>
        <v/>
      </c>
      <c r="D131" s="10" t="str">
        <f>IF(Beregningsmodell!D69="","",Beregningsmodell!D69)</f>
        <v/>
      </c>
      <c r="F131" s="136" t="s">
        <v>170</v>
      </c>
      <c r="G131" s="104"/>
      <c r="I131" s="119"/>
    </row>
    <row r="132" spans="2:11" ht="45" customHeight="1" x14ac:dyDescent="0.45">
      <c r="B132" s="11" t="s">
        <v>15</v>
      </c>
      <c r="C132" s="10" t="str">
        <f>IF(Beregningsmodell!C74="","",Beregningsmodell!C74)</f>
        <v/>
      </c>
      <c r="D132" s="10" t="str">
        <f>IF(Beregningsmodell!D74="","",Beregningsmodell!D74)</f>
        <v/>
      </c>
      <c r="F132" s="145" t="s">
        <v>171</v>
      </c>
      <c r="G132" s="104"/>
      <c r="I132" s="119"/>
    </row>
    <row r="133" spans="2:11" ht="30" customHeight="1" x14ac:dyDescent="0.45">
      <c r="B133" s="6" t="s">
        <v>16</v>
      </c>
      <c r="C133" s="10" t="str">
        <f>IF(Beregningsmodell!C79="","",Beregningsmodell!C79)</f>
        <v/>
      </c>
      <c r="D133" s="10" t="str">
        <f>IF(Beregningsmodell!D79="","",Beregningsmodell!D79)</f>
        <v/>
      </c>
      <c r="F133" s="136" t="s">
        <v>172</v>
      </c>
      <c r="G133" s="104"/>
      <c r="I133" s="119"/>
    </row>
    <row r="134" spans="2:11" ht="30" customHeight="1" x14ac:dyDescent="0.45">
      <c r="B134" s="6" t="s">
        <v>17</v>
      </c>
      <c r="C134" s="10" t="str">
        <f>IF(Beregningsmodell!C84="","",Beregningsmodell!C84)</f>
        <v/>
      </c>
      <c r="D134" s="10" t="str">
        <f>IF(Beregningsmodell!D84="","",Beregningsmodell!D84)</f>
        <v/>
      </c>
      <c r="F134" s="136" t="s">
        <v>173</v>
      </c>
      <c r="G134" s="104"/>
      <c r="I134" s="119"/>
    </row>
    <row r="135" spans="2:11" ht="30" customHeight="1" x14ac:dyDescent="0.45">
      <c r="B135" s="11" t="s">
        <v>18</v>
      </c>
      <c r="C135" s="10" t="str">
        <f>IF(Beregningsmodell!C89="","",Beregningsmodell!C89)</f>
        <v/>
      </c>
      <c r="D135" s="10" t="str">
        <f>IF(Beregningsmodell!D89="","",Beregningsmodell!D89)</f>
        <v/>
      </c>
      <c r="F135" s="145" t="s">
        <v>174</v>
      </c>
      <c r="G135" s="104"/>
      <c r="I135" s="119"/>
    </row>
    <row r="136" spans="2:11" ht="30" customHeight="1" x14ac:dyDescent="0.45">
      <c r="B136" s="11" t="s">
        <v>19</v>
      </c>
      <c r="C136" s="10" t="str">
        <f>IF(Beregningsmodell!C94="","",Beregningsmodell!C94)</f>
        <v/>
      </c>
      <c r="D136" s="10" t="str">
        <f>IF(Beregningsmodell!D94="","",Beregningsmodell!D94)</f>
        <v/>
      </c>
      <c r="F136" s="145" t="s">
        <v>175</v>
      </c>
      <c r="G136" s="104"/>
      <c r="I136" s="119"/>
    </row>
    <row r="137" spans="2:11" ht="30" customHeight="1" x14ac:dyDescent="0.45">
      <c r="B137" s="11" t="s">
        <v>53</v>
      </c>
      <c r="C137" s="10" t="str">
        <f>IF(Beregningsmodell!C99="","",Beregningsmodell!C99)</f>
        <v/>
      </c>
      <c r="D137" s="10" t="str">
        <f>IF(Beregningsmodell!D99="","",Beregningsmodell!D99)</f>
        <v/>
      </c>
      <c r="F137" s="145" t="s">
        <v>176</v>
      </c>
      <c r="G137" s="104"/>
      <c r="I137" s="119"/>
    </row>
    <row r="138" spans="2:11" ht="30" customHeight="1" x14ac:dyDescent="0.45">
      <c r="B138" s="11" t="s">
        <v>54</v>
      </c>
      <c r="C138" s="10" t="str">
        <f>IF(Beregningsmodell!C104="","",Beregningsmodell!C104)</f>
        <v/>
      </c>
      <c r="D138" s="10" t="str">
        <f>IF(Beregningsmodell!D104="","",Beregningsmodell!D104)</f>
        <v/>
      </c>
      <c r="E138" s="24"/>
      <c r="F138" s="145" t="s">
        <v>177</v>
      </c>
      <c r="G138" s="104"/>
      <c r="I138" s="119"/>
      <c r="J138" s="146"/>
      <c r="K138" s="146"/>
    </row>
    <row r="139" spans="2:11" ht="28.5" customHeight="1" x14ac:dyDescent="0.45">
      <c r="B139" s="8"/>
      <c r="C139" s="8"/>
      <c r="G139" s="1"/>
    </row>
    <row r="140" spans="2:11" ht="33" customHeight="1" x14ac:dyDescent="0.45">
      <c r="B140" s="61" t="s">
        <v>47</v>
      </c>
      <c r="C140" s="22"/>
      <c r="D140" s="150">
        <f>Beregningsmodell!D111</f>
        <v>0</v>
      </c>
      <c r="G140" s="1"/>
    </row>
    <row r="141" spans="2:11" ht="19.5" customHeight="1" x14ac:dyDescent="0.45">
      <c r="B141" s="4"/>
      <c r="C141" s="4"/>
      <c r="D141" s="5"/>
      <c r="E141" s="5"/>
      <c r="F141" s="4"/>
      <c r="G141" s="88"/>
      <c r="H141" s="4"/>
      <c r="I141" s="4"/>
    </row>
    <row r="143" spans="2:11" ht="18" x14ac:dyDescent="0.55000000000000004">
      <c r="B143" s="142" t="s">
        <v>44</v>
      </c>
      <c r="C143" s="9"/>
      <c r="D143" s="1"/>
    </row>
    <row r="144" spans="2:11" ht="15" customHeight="1" x14ac:dyDescent="0.55000000000000004">
      <c r="B144" s="20"/>
      <c r="C144" s="9"/>
      <c r="D144" s="15"/>
    </row>
    <row r="145" spans="2:9" ht="26.85" customHeight="1" x14ac:dyDescent="0.45">
      <c r="B145" s="6" t="s">
        <v>42</v>
      </c>
      <c r="C145" s="27"/>
      <c r="D145" s="152">
        <f>Beregningsmodell!D116</f>
        <v>0</v>
      </c>
      <c r="E145" s="24"/>
    </row>
    <row r="146" spans="2:9" ht="26.85" customHeight="1" x14ac:dyDescent="0.45">
      <c r="B146" s="6" t="s">
        <v>51</v>
      </c>
      <c r="C146" s="27"/>
      <c r="D146" s="152">
        <f>Beregningsmodell!D117</f>
        <v>0</v>
      </c>
      <c r="E146" s="24"/>
    </row>
    <row r="147" spans="2:9" ht="26.85" customHeight="1" x14ac:dyDescent="0.45">
      <c r="B147" s="190" t="s">
        <v>52</v>
      </c>
      <c r="C147" s="190"/>
      <c r="D147" s="152">
        <f>Beregningsmodell!D118</f>
        <v>0</v>
      </c>
      <c r="E147" s="24"/>
      <c r="F147" s="36"/>
      <c r="G147" s="36"/>
      <c r="H147" s="36"/>
      <c r="I147" s="36"/>
    </row>
    <row r="148" spans="2:9" x14ac:dyDescent="0.45">
      <c r="B148" s="4"/>
      <c r="C148" s="4"/>
      <c r="D148" s="5"/>
      <c r="E148" s="5"/>
      <c r="F148" s="4"/>
      <c r="G148" s="88"/>
      <c r="H148" s="4"/>
      <c r="I148" s="4"/>
    </row>
    <row r="150" spans="2:9" ht="18" x14ac:dyDescent="0.55000000000000004">
      <c r="B150" s="142" t="s">
        <v>182</v>
      </c>
    </row>
    <row r="151" spans="2:9" ht="18.399999999999999" customHeight="1" x14ac:dyDescent="0.45">
      <c r="B151" s="33" t="str">
        <f>HYPERLINK("https://lovdata.no/forskrift/2020-12-21-3085/§3-1","Ref forskriften § 3-1 (4)")</f>
        <v>Ref forskriften § 3-1 (4)</v>
      </c>
    </row>
    <row r="152" spans="2:9" s="27" customFormat="1" ht="54.75" customHeight="1" x14ac:dyDescent="0.45">
      <c r="B152" s="178" t="s">
        <v>9</v>
      </c>
      <c r="C152" s="178"/>
      <c r="D152" s="125" t="str">
        <f>IF(Beregningsmodell!D123="","",Beregningsmodell!D123)</f>
        <v/>
      </c>
      <c r="E152" s="24"/>
      <c r="F152" s="162" t="s">
        <v>141</v>
      </c>
    </row>
    <row r="153" spans="2:9" s="27" customFormat="1" ht="53.25" customHeight="1" x14ac:dyDescent="0.45">
      <c r="B153" s="178" t="str">
        <f>IF(D152="Nei","Ikke relevant","Vennligst angi ordinært resultat før skatt i 2019 (NB! bruk minustegn ved underskudd)")</f>
        <v>Vennligst angi ordinært resultat før skatt i 2019 (NB! bruk minustegn ved underskudd)</v>
      </c>
      <c r="C153" s="178"/>
      <c r="D153" s="10" t="str">
        <f>IF(Beregningsmodell!D124="","",Beregningsmodell!D124)</f>
        <v/>
      </c>
      <c r="E153" s="24"/>
      <c r="F153" s="11" t="str">
        <f>IF(D152="Ja","Kontroller at opplysningen i søknaden om ordinært resultat før skattekostnad stemmer med denne posten i foretakets årsregnskap for siste regnskapsår avsluttet før 1. mars 2020.","Kontroll av ORFS skal kun gjennomføres dersom foretaket faktisk hadde et negativt ordinært resultat før skatt i 2019.")</f>
        <v>Kontroll av ORFS skal kun gjennomføres dersom foretaket faktisk hadde et negativt ordinært resultat før skatt i 2019.</v>
      </c>
      <c r="G153" s="104"/>
      <c r="H153" s="1"/>
      <c r="I153" s="119"/>
    </row>
    <row r="154" spans="2:9" ht="30.95" customHeight="1" x14ac:dyDescent="0.45">
      <c r="B154" s="178" t="str">
        <f>IF(D152="Nei","Ikke relevant","Vennligst angi antall måneder i 2019-regnskapet")</f>
        <v>Vennligst angi antall måneder i 2019-regnskapet</v>
      </c>
      <c r="C154" s="178"/>
      <c r="D154" s="10" t="str">
        <f>IF(Beregningsmodell!D125="","",Beregningsmodell!D125)</f>
        <v/>
      </c>
    </row>
    <row r="155" spans="2:9" ht="30.95" customHeight="1" x14ac:dyDescent="0.45">
      <c r="B155" s="178" t="str">
        <f>IF(D152="Nei","Ikke relevant","Estimert gjennomsnittlig underskudd per måned")</f>
        <v>Estimert gjennomsnittlig underskudd per måned</v>
      </c>
      <c r="C155" s="178"/>
      <c r="D155" s="34" t="str">
        <f>IF(Beregningsmodell!D126="","",Beregningsmodell!D126)</f>
        <v/>
      </c>
    </row>
    <row r="156" spans="2:9" ht="13.5" customHeight="1" x14ac:dyDescent="0.5">
      <c r="B156" s="70"/>
      <c r="C156" s="70"/>
      <c r="D156" s="38"/>
      <c r="F156" s="147" t="s">
        <v>143</v>
      </c>
    </row>
    <row r="157" spans="2:9" ht="42.75" customHeight="1" x14ac:dyDescent="0.45">
      <c r="B157" s="178" t="str">
        <f>IF(D152="Nei","Ikke relevant","Hadde foretaket et høyere gjennomsnittlig ordinært resultat før skatt i jan. og feb. 2020?")</f>
        <v>Hadde foretaket et høyere gjennomsnittlig ordinært resultat før skatt i jan. og feb. 2020?</v>
      </c>
      <c r="C157" s="190"/>
      <c r="D157" s="125" t="str">
        <f>IF(Beregningsmodell!D128="","",Beregningsmodell!D128)</f>
        <v/>
      </c>
      <c r="F157" s="81" t="s">
        <v>142</v>
      </c>
    </row>
    <row r="158" spans="2:9" ht="31.5" customHeight="1" x14ac:dyDescent="0.45">
      <c r="B158" s="178" t="str">
        <f>Beregningsmodell!B129</f>
        <v>Vennligst angi gjennomsnittlig ordinært resultat før skatt per måned i perioden jan. og feb. 2020 (NB bruk minustegn ved underskudd)</v>
      </c>
      <c r="C158" s="178"/>
      <c r="D158" s="10" t="str">
        <f>IF(Beregningsmodell!D129="","",Beregningsmodell!D129)</f>
        <v/>
      </c>
      <c r="F158" s="11" t="str">
        <f>IF(D157="Ja","Henvisning til relevant regnskapsmateriale.","Kontrollhandling ikke aktuell da foretaket ikke hadde et høyere negativt ORFS før skatt i januar og februar 2020.")</f>
        <v>Kontrollhandling ikke aktuell da foretaket ikke hadde et høyere negativt ORFS før skatt i januar og februar 2020.</v>
      </c>
      <c r="G158" s="104"/>
      <c r="I158" s="119"/>
    </row>
    <row r="159" spans="2:9" ht="31.5" customHeight="1" x14ac:dyDescent="0.45">
      <c r="B159" s="121"/>
      <c r="C159" s="121"/>
      <c r="D159" s="121"/>
      <c r="E159" s="121"/>
      <c r="F159" s="11" t="str">
        <f>IF(D157="Ja","Informasjon om hvordan inntektene og kostnadene er periodisert.","Kontrollhandling ikke aktuell da foretaket ikke hadde et høyere negativt ORFS før skatt i januar og februar 2020.")</f>
        <v>Kontrollhandling ikke aktuell da foretaket ikke hadde et høyere negativt ORFS før skatt i januar og februar 2020.</v>
      </c>
      <c r="G159" s="104"/>
      <c r="I159" s="119"/>
    </row>
    <row r="160" spans="2:9" ht="31.5" customHeight="1" x14ac:dyDescent="0.45">
      <c r="B160" s="121"/>
      <c r="C160" s="121"/>
      <c r="D160" s="121"/>
      <c r="E160" s="121"/>
      <c r="F160" s="11" t="str">
        <f>IF(D157="Ja","Kontroller oppstilling av periodens inntekter mot bokførte inntekter, og at eventuelle avvik er forklart og dokumentert","Kontrollhandling ikke aktuell da foretaket ikke hadde et høyere negativt ORFS før skatt i januar og februar 2020.")</f>
        <v>Kontrollhandling ikke aktuell da foretaket ikke hadde et høyere negativt ORFS før skatt i januar og februar 2020.</v>
      </c>
      <c r="G160" s="104"/>
      <c r="I160" s="104"/>
    </row>
    <row r="161" spans="2:9" ht="31.5" customHeight="1" x14ac:dyDescent="0.45">
      <c r="B161" s="121"/>
      <c r="C161" s="121"/>
      <c r="D161" s="121"/>
      <c r="F161" s="11" t="str">
        <f>IF(D157="Ja","Kontroller oppstilling av periodens kostnader mot bokførte kostnader, og at eventuelle avvik er forklart og dokumentert.","Kontrollhandling ikke aktuell da foretaket ikke hadde et høyere negativt ORFS før skatt i januar og februar 2020.")</f>
        <v>Kontrollhandling ikke aktuell da foretaket ikke hadde et høyere negativt ORFS før skatt i januar og februar 2020.</v>
      </c>
      <c r="G161" s="104"/>
      <c r="I161" s="104"/>
    </row>
    <row r="162" spans="2:9" ht="20.25" customHeight="1" x14ac:dyDescent="0.45">
      <c r="B162" s="121"/>
      <c r="C162" s="121"/>
      <c r="D162" s="121"/>
      <c r="F162" s="133"/>
      <c r="G162" s="134"/>
      <c r="H162" s="135"/>
      <c r="I162" s="134"/>
    </row>
    <row r="163" spans="2:9" s="12" customFormat="1" ht="31.5" customHeight="1" x14ac:dyDescent="0.45">
      <c r="B163" s="122"/>
      <c r="C163" s="122"/>
      <c r="D163" s="122"/>
      <c r="E163" s="13"/>
      <c r="F163" s="148" t="s">
        <v>144</v>
      </c>
      <c r="G163" s="131"/>
      <c r="I163" s="132"/>
    </row>
    <row r="164" spans="2:9" ht="31.5" customHeight="1" x14ac:dyDescent="0.45">
      <c r="B164" s="121"/>
      <c r="C164" s="121"/>
      <c r="D164" s="121"/>
      <c r="F164" s="11" t="str">
        <f>IF(D157="Ja","Kontroller at alle inntekter er med, dvs. salgsinntekter, driftsinntekter, offentlige tilskudd, finansinntekter, gevinster mv.","Kontrollhandling ikke aktuell da foretaket ikke hadde et høyere negativt ORFS før skatt i januar og februar 2020.")</f>
        <v>Kontrollhandling ikke aktuell da foretaket ikke hadde et høyere negativt ORFS før skatt i januar og februar 2020.</v>
      </c>
      <c r="G164" s="104"/>
      <c r="I164" s="104"/>
    </row>
    <row r="165" spans="2:9" ht="24" customHeight="1" x14ac:dyDescent="0.45">
      <c r="B165" s="121"/>
      <c r="C165" s="121"/>
      <c r="D165" s="121"/>
      <c r="F165" s="80" t="s">
        <v>145</v>
      </c>
      <c r="G165" s="11"/>
      <c r="H165" s="11"/>
      <c r="I165" s="11"/>
    </row>
    <row r="166" spans="2:9" ht="51.75" customHeight="1" x14ac:dyDescent="0.45">
      <c r="B166" s="121"/>
      <c r="C166" s="121"/>
      <c r="D166" s="121"/>
      <c r="F166" s="11" t="str">
        <f>IF(D157="Ja","Ta et tilfeldig utvalg på 5 salgsbilag i desember 2019 og 5 salgsbilag i januar 2020 og kontroller om det foreligger underliggende dokumentasjon som viser at inntekten er riktig periodisert.","Kontrollhandling ikke aktuell da foretaket ikke hadde et høyere negativt ORFS før skatt i januar og februar 2020.")</f>
        <v>Kontrollhandling ikke aktuell da foretaket ikke hadde et høyere negativt ORFS før skatt i januar og februar 2020.</v>
      </c>
      <c r="G166" s="104"/>
      <c r="I166" s="104"/>
    </row>
    <row r="167" spans="2:9" ht="24" customHeight="1" x14ac:dyDescent="0.45">
      <c r="B167" s="121"/>
      <c r="C167" s="121"/>
      <c r="D167" s="121"/>
      <c r="F167" s="80" t="s">
        <v>97</v>
      </c>
      <c r="G167" s="11"/>
      <c r="H167" s="11"/>
      <c r="I167" s="11"/>
    </row>
    <row r="168" spans="2:9" ht="63" customHeight="1" x14ac:dyDescent="0.45">
      <c r="B168" s="121"/>
      <c r="C168" s="121"/>
      <c r="D168" s="121"/>
      <c r="F168" s="11" t="str">
        <f>IF(D157="Ja","Ta et tilfeldig utvalg korreksjoner i perioden som tilsvarer 20 % av antall korreksjoner (minimum 4 og maksimum 10) og kontroller om det foreligger dokumentasjon som tilsier at korreksjonen er reell og tatt med i rett periode. "&amp;"   Ha et særlig fokus på tilbakeførte kreditnotaer.","Kontrollhandling ikke aktuell da foretaket ikke hadde et høyere negativt ORFS før skatt i januar og februar 2020.")</f>
        <v>Kontrollhandling ikke aktuell da foretaket ikke hadde et høyere negativt ORFS før skatt i januar og februar 2020.</v>
      </c>
      <c r="G168" s="104"/>
      <c r="I168" s="104"/>
    </row>
    <row r="169" spans="2:9" ht="31.5" customHeight="1" x14ac:dyDescent="0.45">
      <c r="B169" s="121"/>
      <c r="C169" s="121"/>
      <c r="D169" s="121"/>
      <c r="F169" s="80" t="s">
        <v>146</v>
      </c>
      <c r="G169" s="11"/>
      <c r="H169" s="11"/>
      <c r="I169" s="11"/>
    </row>
    <row r="170" spans="2:9" ht="31.5" customHeight="1" x14ac:dyDescent="0.45">
      <c r="B170" s="121"/>
      <c r="C170" s="121"/>
      <c r="D170" s="121"/>
      <c r="F170" s="11" t="str">
        <f>IF(D157="Ja","Kontroller om rapportert inntekt for tilvirkningskontraktene er basert på løpende avregnings metode, inkludert fortjeneste.","Kontrollhandling ikke aktuell da foretaket ikke hadde et høyere negativt ORFS før skatt i januar og februar 2020.")</f>
        <v>Kontrollhandling ikke aktuell da foretaket ikke hadde et høyere negativt ORFS før skatt i januar og februar 2020.</v>
      </c>
      <c r="G170" s="104"/>
      <c r="I170" s="104"/>
    </row>
    <row r="171" spans="2:9" ht="21.75" customHeight="1" x14ac:dyDescent="0.45">
      <c r="B171" s="121"/>
      <c r="C171" s="121"/>
      <c r="D171" s="121"/>
      <c r="F171" s="133"/>
      <c r="G171" s="133"/>
      <c r="H171" s="133"/>
      <c r="I171" s="133"/>
    </row>
    <row r="172" spans="2:9" ht="31.5" customHeight="1" x14ac:dyDescent="0.45">
      <c r="B172" s="121"/>
      <c r="C172" s="121"/>
      <c r="D172" s="121"/>
      <c r="F172" s="148" t="s">
        <v>147</v>
      </c>
      <c r="G172" s="11"/>
      <c r="H172" s="11"/>
      <c r="I172" s="11"/>
    </row>
    <row r="173" spans="2:9" ht="95.65" customHeight="1" x14ac:dyDescent="0.45">
      <c r="B173" s="121"/>
      <c r="C173" s="121"/>
      <c r="D173" s="121"/>
      <c r="F173" s="11" t="str">
        <f>IF(D157="Ja","Ta de 10 kostnadskontoene med størst saldo, samt et tilfeldig utvalg av 3 kontoer der saldoen per januar og februar 2020 utgjør mer enn kr 10 000. Ta et tilfeldig utvalg underlagsdokumentasjon (kostnadsbilag, avtaler o.l.) pr konto,"&amp;" som totalt utgjør 20 % av kostnadene pr konto (minimum 3 og maksimum 10) og kontroller at det foreligger underliggende dokumentasjon som viser at kostnaden er gyldig og eventuelt følger av avtale.","Kontrollhandling ikke aktuell da foretaket ikke hadde et høyere negativt ORFS før skatt i januar og februar 2020.")</f>
        <v>Kontrollhandling ikke aktuell da foretaket ikke hadde et høyere negativt ORFS før skatt i januar og februar 2020.</v>
      </c>
      <c r="G173" s="104"/>
      <c r="I173" s="104"/>
    </row>
    <row r="174" spans="2:9" ht="46.5" customHeight="1" x14ac:dyDescent="0.45">
      <c r="B174" s="121"/>
      <c r="C174" s="121"/>
      <c r="D174" s="121"/>
      <c r="F174" s="11" t="str">
        <f>IF(D157="Ja","Kontroller at periodiseringsposter som lønn, avskrivninger, varekostand, forsikringer, husleie mv. er tatt med og korrekt periodisert.","Kontrollhandling ikke aktuell da foretaket ikke hadde et høyere negativt ORFS før skatt i januar og februar 2020.")</f>
        <v>Kontrollhandling ikke aktuell da foretaket ikke hadde et høyere negativt ORFS før skatt i januar og februar 2020.</v>
      </c>
      <c r="G174" s="104"/>
      <c r="I174" s="104"/>
    </row>
    <row r="175" spans="2:9" ht="31.5" customHeight="1" x14ac:dyDescent="0.45">
      <c r="B175" s="121"/>
      <c r="C175" s="121"/>
      <c r="D175" s="121"/>
      <c r="F175" s="11"/>
      <c r="G175" s="11"/>
      <c r="H175" s="11"/>
      <c r="I175" s="11"/>
    </row>
    <row r="176" spans="2:9" ht="17.45" customHeight="1" x14ac:dyDescent="0.45">
      <c r="B176" s="70"/>
      <c r="C176" s="70"/>
      <c r="D176" s="28"/>
    </row>
    <row r="177" spans="1:9" ht="33" customHeight="1" x14ac:dyDescent="0.45">
      <c r="B177" s="61" t="s">
        <v>43</v>
      </c>
      <c r="C177" s="22"/>
      <c r="D177" s="62" t="str">
        <f>Beregningsmodell!D131</f>
        <v/>
      </c>
    </row>
    <row r="178" spans="1:9" ht="18" customHeight="1" x14ac:dyDescent="0.45">
      <c r="A178" s="12"/>
      <c r="B178" s="51"/>
      <c r="C178" s="51"/>
      <c r="D178" s="52"/>
      <c r="E178" s="5"/>
      <c r="F178" s="4"/>
      <c r="G178" s="88"/>
      <c r="H178" s="4"/>
      <c r="I178" s="4"/>
    </row>
    <row r="179" spans="1:9" ht="18" customHeight="1" x14ac:dyDescent="0.45">
      <c r="A179" s="12"/>
      <c r="B179" s="29"/>
      <c r="C179" s="29"/>
      <c r="D179" s="30"/>
      <c r="E179" s="13"/>
    </row>
    <row r="180" spans="1:9" ht="18" x14ac:dyDescent="0.55000000000000004">
      <c r="B180" s="142" t="s">
        <v>41</v>
      </c>
    </row>
    <row r="181" spans="1:9" x14ac:dyDescent="0.45">
      <c r="D181" s="39"/>
    </row>
    <row r="182" spans="1:9" ht="33.4" customHeight="1" x14ac:dyDescent="0.55000000000000004">
      <c r="B182" s="114" t="s">
        <v>25</v>
      </c>
      <c r="C182" s="22"/>
      <c r="D182" s="150">
        <f>Beregningsmodell!D136</f>
        <v>0</v>
      </c>
      <c r="E182" s="24"/>
      <c r="F182" s="142" t="s">
        <v>188</v>
      </c>
    </row>
    <row r="183" spans="1:9" ht="19.5" customHeight="1" x14ac:dyDescent="0.45">
      <c r="F183" s="205" t="s">
        <v>183</v>
      </c>
      <c r="G183" s="205"/>
      <c r="H183" s="205"/>
      <c r="I183" s="205"/>
    </row>
    <row r="184" spans="1:9" ht="37.5" customHeight="1" x14ac:dyDescent="0.45">
      <c r="B184" s="191" t="s">
        <v>124</v>
      </c>
      <c r="C184" s="191"/>
      <c r="D184" s="116" t="str">
        <f>IF(Beregningsmodell!D138="","",Beregningsmodell!D138)</f>
        <v/>
      </c>
      <c r="F184" s="205"/>
      <c r="G184" s="205"/>
      <c r="H184" s="205"/>
      <c r="I184" s="205"/>
    </row>
    <row r="185" spans="1:9" ht="36" customHeight="1" x14ac:dyDescent="0.45">
      <c r="B185" s="191" t="str">
        <f>IF(D184="Ja","Angi hvor mye foretaket har mottatt i erstatning",IF(D184="Nei, men planlegger å søke","Merk at eventuelle fremtidige erstatninger skal komme til fratrekk i tilskuddet, og dersom tilskuddet utbetales før evt. forsikringssum, gir det grunnlag for tilbakebetaling",IF(D184="Nei, og kommer ikke til å søke","Ikke relevant","Eventuelle erstatningsoppgjør skal komme til fratrekk av tilskuddet")))</f>
        <v>Eventuelle erstatningsoppgjør skal komme til fratrekk av tilskuddet</v>
      </c>
      <c r="C185" s="192"/>
      <c r="D185" s="10" t="str">
        <f>IF(Beregningsmodell!D139="","",Beregningsmodell!D139)</f>
        <v/>
      </c>
      <c r="F185" s="27" t="s">
        <v>184</v>
      </c>
    </row>
    <row r="186" spans="1:9" ht="19.5" customHeight="1" thickBot="1" x14ac:dyDescent="0.5">
      <c r="B186" s="110"/>
      <c r="C186" s="110"/>
      <c r="D186" s="111"/>
    </row>
    <row r="187" spans="1:9" ht="39" customHeight="1" thickBot="1" x14ac:dyDescent="0.5">
      <c r="B187" s="112" t="s">
        <v>127</v>
      </c>
      <c r="C187" s="113"/>
      <c r="D187" s="149">
        <f>Beregningsmodell!D141</f>
        <v>0</v>
      </c>
      <c r="F187" s="159" t="s">
        <v>187</v>
      </c>
      <c r="G187" s="193"/>
      <c r="H187" s="194"/>
      <c r="I187" s="195"/>
    </row>
    <row r="188" spans="1:9" ht="19.5" customHeight="1" x14ac:dyDescent="0.45"/>
    <row r="189" spans="1:9" x14ac:dyDescent="0.45">
      <c r="B189" s="16" t="s">
        <v>49</v>
      </c>
    </row>
    <row r="190" spans="1:9" x14ac:dyDescent="0.45">
      <c r="B190" s="16" t="s">
        <v>50</v>
      </c>
    </row>
    <row r="191" spans="1:9" ht="8.25" customHeight="1" x14ac:dyDescent="0.45">
      <c r="B191" s="16"/>
    </row>
    <row r="192" spans="1:9" ht="30.75" customHeight="1" x14ac:dyDescent="0.45">
      <c r="B192" s="6" t="s">
        <v>46</v>
      </c>
      <c r="C192" s="27"/>
      <c r="D192" s="160">
        <f>Beregningsmodell!D146</f>
        <v>0</v>
      </c>
    </row>
    <row r="193" spans="2:9" ht="30.75" customHeight="1" x14ac:dyDescent="0.45">
      <c r="B193" s="6" t="s">
        <v>198</v>
      </c>
      <c r="C193" s="27"/>
      <c r="D193" s="176">
        <f>Beregningsmodell!D147</f>
        <v>0</v>
      </c>
    </row>
    <row r="194" spans="2:9" x14ac:dyDescent="0.45">
      <c r="B194" s="27"/>
      <c r="C194" s="27"/>
      <c r="D194" s="24"/>
      <c r="E194" s="13"/>
      <c r="F194" s="12"/>
      <c r="G194" s="90"/>
      <c r="H194" s="12"/>
      <c r="I194" s="12"/>
    </row>
    <row r="195" spans="2:9" ht="34.5" customHeight="1" x14ac:dyDescent="0.45">
      <c r="B195" s="73" t="s">
        <v>45</v>
      </c>
      <c r="C195" s="68"/>
      <c r="D195" s="151">
        <f>Beregningsmodell!D149</f>
        <v>0</v>
      </c>
      <c r="E195" s="5"/>
      <c r="F195" s="4"/>
      <c r="G195" s="88"/>
      <c r="H195" s="4"/>
      <c r="I195" s="4"/>
    </row>
  </sheetData>
  <sheetProtection sheet="1" formatCells="0" formatColumns="0" formatRows="0" insertColumns="0" insertRows="0" selectLockedCells="1"/>
  <mergeCells count="66">
    <mergeCell ref="F117:I117"/>
    <mergeCell ref="F119:I120"/>
    <mergeCell ref="B184:C184"/>
    <mergeCell ref="B185:C185"/>
    <mergeCell ref="B155:C155"/>
    <mergeCell ref="B157:C157"/>
    <mergeCell ref="B158:C158"/>
    <mergeCell ref="B147:C147"/>
    <mergeCell ref="B152:C152"/>
    <mergeCell ref="B153:C153"/>
    <mergeCell ref="B154:C154"/>
    <mergeCell ref="F183:I184"/>
    <mergeCell ref="F42:F43"/>
    <mergeCell ref="G42:G43"/>
    <mergeCell ref="I42:I43"/>
    <mergeCell ref="B94:C94"/>
    <mergeCell ref="B19:C19"/>
    <mergeCell ref="B21:C21"/>
    <mergeCell ref="B22:C22"/>
    <mergeCell ref="B24:C24"/>
    <mergeCell ref="B26:C26"/>
    <mergeCell ref="B27:C27"/>
    <mergeCell ref="B35:C35"/>
    <mergeCell ref="B36:C36"/>
    <mergeCell ref="B38:C38"/>
    <mergeCell ref="B39:C39"/>
    <mergeCell ref="F55:F56"/>
    <mergeCell ref="G55:G56"/>
    <mergeCell ref="I51:I52"/>
    <mergeCell ref="I46:I48"/>
    <mergeCell ref="I55:I56"/>
    <mergeCell ref="F46:F48"/>
    <mergeCell ref="F51:F52"/>
    <mergeCell ref="G46:G48"/>
    <mergeCell ref="G51:G52"/>
    <mergeCell ref="F60:F61"/>
    <mergeCell ref="G60:G61"/>
    <mergeCell ref="I60:I61"/>
    <mergeCell ref="F67:F69"/>
    <mergeCell ref="G67:G69"/>
    <mergeCell ref="I67:I69"/>
    <mergeCell ref="F85:F86"/>
    <mergeCell ref="G85:G86"/>
    <mergeCell ref="I85:I86"/>
    <mergeCell ref="F72:F73"/>
    <mergeCell ref="G72:G73"/>
    <mergeCell ref="I72:I73"/>
    <mergeCell ref="F76:F77"/>
    <mergeCell ref="G76:G77"/>
    <mergeCell ref="I76:I77"/>
    <mergeCell ref="G187:I187"/>
    <mergeCell ref="B28:C28"/>
    <mergeCell ref="F114:I115"/>
    <mergeCell ref="B96:C96"/>
    <mergeCell ref="F107:F108"/>
    <mergeCell ref="G107:G108"/>
    <mergeCell ref="I107:I108"/>
    <mergeCell ref="F110:F111"/>
    <mergeCell ref="G110:G111"/>
    <mergeCell ref="I110:I111"/>
    <mergeCell ref="F89:F90"/>
    <mergeCell ref="G89:G90"/>
    <mergeCell ref="I89:I90"/>
    <mergeCell ref="G83:G84"/>
    <mergeCell ref="I83:I84"/>
    <mergeCell ref="F83:F84"/>
  </mergeCells>
  <conditionalFormatting sqref="D99">
    <cfRule type="expression" dxfId="8" priority="13">
      <formula>$B99&lt;&gt;""</formula>
    </cfRule>
    <cfRule type="expression" dxfId="7" priority="14">
      <formula>$B99&lt;&gt;""</formula>
    </cfRule>
  </conditionalFormatting>
  <conditionalFormatting sqref="D176">
    <cfRule type="expression" dxfId="6" priority="11">
      <formula>$B176&lt;&gt;""</formula>
    </cfRule>
    <cfRule type="expression" dxfId="5" priority="12">
      <formula>$B176&lt;&gt;""</formula>
    </cfRule>
  </conditionalFormatting>
  <conditionalFormatting sqref="E177">
    <cfRule type="expression" dxfId="4" priority="10">
      <formula>$D$155&lt;&gt;""</formula>
    </cfRule>
  </conditionalFormatting>
  <conditionalFormatting sqref="A177">
    <cfRule type="expression" dxfId="3" priority="9">
      <formula>$D$155&lt;&gt;""</formula>
    </cfRule>
  </conditionalFormatting>
  <conditionalFormatting sqref="G18">
    <cfRule type="expression" dxfId="2" priority="7">
      <formula>$D$19="Ja"</formula>
    </cfRule>
  </conditionalFormatting>
  <conditionalFormatting sqref="G187:I187">
    <cfRule type="expression" dxfId="1" priority="1">
      <formula>$G$187="Bekreftelse kan gis (ingen feil er avdekket)"</formula>
    </cfRule>
    <cfRule type="expression" dxfId="0" priority="4">
      <formula>$G$187="Det er avdekket feil. Forholdene må korrigeres og kontrollhandling må utføres på nytt"</formula>
    </cfRule>
  </conditionalFormatting>
  <printOptions horizontalCentered="1" verticalCentered="1"/>
  <pageMargins left="0.23622047244094491" right="0.23622047244094491" top="0.35433070866141736" bottom="0.35433070866141736" header="0.31496062992125984" footer="0.31496062992125984"/>
  <pageSetup paperSize="9" orientation="landscape" r:id="rId1"/>
  <ignoredErrors>
    <ignoredError sqref="B10" unlockedFormula="1"/>
  </ignoredErrors>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60991AF0-A537-4B52-9027-E761B899542D}">
          <x14:formula1>
            <xm:f>Rullgardin!$A$2:$A$3</xm:f>
          </x14:formula1>
          <xm:sqref>D37 D11</xm:sqref>
        </x14:dataValidation>
        <x14:dataValidation type="list" allowBlank="1" showInputMessage="1" showErrorMessage="1" xr:uid="{C0943F3F-E3B9-497F-848C-65370495AF61}">
          <x14:formula1>
            <xm:f>Rullgardin!$D$2:$D$6</xm:f>
          </x14:formula1>
          <xm:sqref>D9</xm:sqref>
        </x14:dataValidation>
        <x14:dataValidation type="list" allowBlank="1" showInputMessage="1" showErrorMessage="1" xr:uid="{C67A6FDA-9DBA-40A9-BC1C-4035BD28F679}">
          <x14:formula1>
            <xm:f>Rullgardin!$G$2:$G$22</xm:f>
          </x14:formula1>
          <xm:sqref>D10</xm:sqref>
        </x14:dataValidation>
        <x14:dataValidation type="list" allowBlank="1" showInputMessage="1" showErrorMessage="1" xr:uid="{A829DA17-EF70-4316-966B-8ACB05F9CF45}">
          <x14:formula1>
            <xm:f>Rullgardin!$H$2:$H$4</xm:f>
          </x14:formula1>
          <xm:sqref>D12</xm:sqref>
        </x14:dataValidation>
        <x14:dataValidation type="list" allowBlank="1" showInputMessage="1" showErrorMessage="1" xr:uid="{1445E97B-B174-46F6-8E9E-EBDE7A21DEFC}">
          <x14:formula1>
            <xm:f>Rullgardin!$A$2:$A$4</xm:f>
          </x14:formula1>
          <xm:sqref>G10:G12 G83 G85 G110 G76 G107</xm:sqref>
        </x14:dataValidation>
        <x14:dataValidation type="list" allowBlank="1" showInputMessage="1" showErrorMessage="1" xr:uid="{54A46C27-6F2E-4B73-84C6-695C760AE998}">
          <x14:formula1>
            <xm:f>Rullgardin!$I$2:$I$3</xm:f>
          </x14:formula1>
          <xm:sqref>G42 G46 G51 G55 G60 G67 G72 G94 G96 G98 G27 G19 G153 G158:G164 G166 G168 G170 G173:G174 G22:G23 G64 G89:G90 G127:G138</xm:sqref>
        </x14:dataValidation>
        <x14:dataValidation type="list" allowBlank="1" showInputMessage="1" showErrorMessage="1" xr:uid="{6DA231CD-2B06-4B94-AE50-35CCE26DB2D5}">
          <x14:formula1>
            <xm:f>Rullgardin!$K$1:$K$2</xm:f>
          </x14:formula1>
          <xm:sqref>G18</xm:sqref>
        </x14:dataValidation>
        <x14:dataValidation type="list" allowBlank="1" showInputMessage="1" showErrorMessage="1" xr:uid="{6E1D0F44-A5D4-47F7-A319-14A30E0F3E83}">
          <x14:formula1>
            <xm:f>Rullgardin!$L$1:$L$2</xm:f>
          </x14:formula1>
          <xm:sqref>G187:I187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866EE-E1BB-4532-BEDB-703AA0E4EF1B}">
  <dimension ref="A1:L22"/>
  <sheetViews>
    <sheetView showGridLines="0" topLeftCell="I1" workbookViewId="0">
      <selection activeCell="L2" sqref="L2"/>
    </sheetView>
  </sheetViews>
  <sheetFormatPr baseColWidth="10" defaultRowHeight="14.25" x14ac:dyDescent="0.45"/>
  <cols>
    <col min="1" max="1" width="13.86328125" customWidth="1"/>
    <col min="2" max="2" width="25.3984375" bestFit="1" customWidth="1"/>
    <col min="3" max="3" width="30.1328125" customWidth="1"/>
    <col min="4" max="4" width="23.73046875" bestFit="1" customWidth="1"/>
    <col min="7" max="7" width="76.265625" bestFit="1" customWidth="1"/>
    <col min="8" max="8" width="29.1328125" bestFit="1" customWidth="1"/>
    <col min="9" max="9" width="16.59765625" bestFit="1" customWidth="1"/>
    <col min="10" max="10" width="26" bestFit="1" customWidth="1"/>
    <col min="11" max="11" width="29.59765625" customWidth="1"/>
    <col min="12" max="12" width="49.3984375" customWidth="1"/>
  </cols>
  <sheetData>
    <row r="1" spans="1:12" x14ac:dyDescent="0.45">
      <c r="A1" t="s">
        <v>26</v>
      </c>
      <c r="B1" t="s">
        <v>27</v>
      </c>
      <c r="C1" t="s">
        <v>36</v>
      </c>
      <c r="D1" t="s">
        <v>57</v>
      </c>
      <c r="E1" t="s">
        <v>0</v>
      </c>
      <c r="F1" t="s">
        <v>0</v>
      </c>
      <c r="G1" t="s">
        <v>63</v>
      </c>
      <c r="H1" t="s">
        <v>90</v>
      </c>
      <c r="I1" t="s">
        <v>86</v>
      </c>
      <c r="J1" t="s">
        <v>0</v>
      </c>
      <c r="K1" t="s">
        <v>137</v>
      </c>
      <c r="L1" t="s">
        <v>186</v>
      </c>
    </row>
    <row r="2" spans="1:12" x14ac:dyDescent="0.45">
      <c r="A2" t="s">
        <v>0</v>
      </c>
      <c r="B2" t="s">
        <v>28</v>
      </c>
      <c r="C2" t="s">
        <v>37</v>
      </c>
      <c r="D2" t="s">
        <v>59</v>
      </c>
      <c r="E2" t="s">
        <v>1</v>
      </c>
      <c r="F2" t="s">
        <v>1</v>
      </c>
      <c r="G2" t="s">
        <v>64</v>
      </c>
      <c r="H2" t="s">
        <v>88</v>
      </c>
      <c r="I2" t="s">
        <v>95</v>
      </c>
      <c r="J2" t="s">
        <v>126</v>
      </c>
      <c r="K2" t="s">
        <v>138</v>
      </c>
      <c r="L2" t="s">
        <v>185</v>
      </c>
    </row>
    <row r="3" spans="1:12" x14ac:dyDescent="0.45">
      <c r="A3" t="s">
        <v>1</v>
      </c>
      <c r="B3" t="s">
        <v>29</v>
      </c>
      <c r="D3" t="s">
        <v>58</v>
      </c>
      <c r="E3" t="s">
        <v>8</v>
      </c>
      <c r="F3" t="s">
        <v>23</v>
      </c>
      <c r="G3" t="s">
        <v>65</v>
      </c>
      <c r="H3" t="s">
        <v>89</v>
      </c>
      <c r="I3" t="s">
        <v>94</v>
      </c>
      <c r="J3" t="s">
        <v>125</v>
      </c>
    </row>
    <row r="4" spans="1:12" x14ac:dyDescent="0.45">
      <c r="A4" t="s">
        <v>94</v>
      </c>
      <c r="B4" t="s">
        <v>30</v>
      </c>
      <c r="D4" t="s">
        <v>60</v>
      </c>
      <c r="G4" t="s">
        <v>66</v>
      </c>
      <c r="H4" t="s">
        <v>1</v>
      </c>
    </row>
    <row r="5" spans="1:12" x14ac:dyDescent="0.45">
      <c r="D5" t="s">
        <v>61</v>
      </c>
      <c r="G5" t="s">
        <v>67</v>
      </c>
    </row>
    <row r="6" spans="1:12" x14ac:dyDescent="0.45">
      <c r="D6" t="s">
        <v>62</v>
      </c>
      <c r="G6" t="s">
        <v>68</v>
      </c>
    </row>
    <row r="7" spans="1:12" x14ac:dyDescent="0.45">
      <c r="G7" t="s">
        <v>69</v>
      </c>
    </row>
    <row r="8" spans="1:12" x14ac:dyDescent="0.45">
      <c r="G8" t="s">
        <v>70</v>
      </c>
    </row>
    <row r="9" spans="1:12" x14ac:dyDescent="0.45">
      <c r="G9" t="s">
        <v>71</v>
      </c>
    </row>
    <row r="10" spans="1:12" x14ac:dyDescent="0.45">
      <c r="G10" t="s">
        <v>72</v>
      </c>
    </row>
    <row r="11" spans="1:12" x14ac:dyDescent="0.45">
      <c r="G11" t="s">
        <v>73</v>
      </c>
    </row>
    <row r="12" spans="1:12" x14ac:dyDescent="0.45">
      <c r="G12" t="s">
        <v>74</v>
      </c>
    </row>
    <row r="13" spans="1:12" x14ac:dyDescent="0.45">
      <c r="G13" t="s">
        <v>75</v>
      </c>
    </row>
    <row r="14" spans="1:12" x14ac:dyDescent="0.45">
      <c r="G14" t="s">
        <v>76</v>
      </c>
    </row>
    <row r="15" spans="1:12" x14ac:dyDescent="0.45">
      <c r="G15" t="s">
        <v>77</v>
      </c>
    </row>
    <row r="16" spans="1:12" x14ac:dyDescent="0.45">
      <c r="G16" t="s">
        <v>78</v>
      </c>
    </row>
    <row r="17" spans="7:7" x14ac:dyDescent="0.45">
      <c r="G17" t="s">
        <v>79</v>
      </c>
    </row>
    <row r="18" spans="7:7" x14ac:dyDescent="0.45">
      <c r="G18" t="s">
        <v>80</v>
      </c>
    </row>
    <row r="19" spans="7:7" x14ac:dyDescent="0.45">
      <c r="G19" t="s">
        <v>81</v>
      </c>
    </row>
    <row r="20" spans="7:7" x14ac:dyDescent="0.45">
      <c r="G20" t="s">
        <v>82</v>
      </c>
    </row>
    <row r="21" spans="7:7" x14ac:dyDescent="0.45">
      <c r="G21" t="s">
        <v>83</v>
      </c>
    </row>
    <row r="22" spans="7:7" x14ac:dyDescent="0.45">
      <c r="G22" t="s">
        <v>84</v>
      </c>
    </row>
  </sheetData>
  <phoneticPr fontId="13"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B78C1798B31494FAA0B404E50A48CAF" ma:contentTypeVersion="11" ma:contentTypeDescription="Create a new document." ma:contentTypeScope="" ma:versionID="10268334b4869595672529b25e61dc47">
  <xsd:schema xmlns:xsd="http://www.w3.org/2001/XMLSchema" xmlns:xs="http://www.w3.org/2001/XMLSchema" xmlns:p="http://schemas.microsoft.com/office/2006/metadata/properties" xmlns:ns3="6bd99678-e855-4272-a3e9-1bf68ffbb204" xmlns:ns4="9a41e534-dde8-423d-a1aa-58343a56a0be" targetNamespace="http://schemas.microsoft.com/office/2006/metadata/properties" ma:root="true" ma:fieldsID="ed9461c2858f973e3ffe786e703bb66b" ns3:_="" ns4:_="">
    <xsd:import namespace="6bd99678-e855-4272-a3e9-1bf68ffbb204"/>
    <xsd:import namespace="9a41e534-dde8-423d-a1aa-58343a56a0b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d99678-e855-4272-a3e9-1bf68ffbb20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a41e534-dde8-423d-a1aa-58343a56a0b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0AFA3E-3CC7-4547-BBA9-CBD37D934BAA}">
  <ds:schemaRefs>
    <ds:schemaRef ds:uri="http://purl.org/dc/elements/1.1/"/>
    <ds:schemaRef ds:uri="http://schemas.microsoft.com/office/2006/metadata/properties"/>
    <ds:schemaRef ds:uri="http://purl.org/dc/terms/"/>
    <ds:schemaRef ds:uri="6bd99678-e855-4272-a3e9-1bf68ffbb204"/>
    <ds:schemaRef ds:uri="http://schemas.microsoft.com/office/infopath/2007/PartnerControls"/>
    <ds:schemaRef ds:uri="http://schemas.microsoft.com/office/2006/documentManagement/types"/>
    <ds:schemaRef ds:uri="http://schemas.openxmlformats.org/package/2006/metadata/core-properties"/>
    <ds:schemaRef ds:uri="9a41e534-dde8-423d-a1aa-58343a56a0be"/>
    <ds:schemaRef ds:uri="http://www.w3.org/XML/1998/namespace"/>
    <ds:schemaRef ds:uri="http://purl.org/dc/dcmitype/"/>
  </ds:schemaRefs>
</ds:datastoreItem>
</file>

<file path=customXml/itemProps2.xml><?xml version="1.0" encoding="utf-8"?>
<ds:datastoreItem xmlns:ds="http://schemas.openxmlformats.org/officeDocument/2006/customXml" ds:itemID="{F9415450-814E-4EC4-A87B-E2A68C885E20}">
  <ds:schemaRefs>
    <ds:schemaRef ds:uri="http://schemas.microsoft.com/sharepoint/v3/contenttype/forms"/>
  </ds:schemaRefs>
</ds:datastoreItem>
</file>

<file path=customXml/itemProps3.xml><?xml version="1.0" encoding="utf-8"?>
<ds:datastoreItem xmlns:ds="http://schemas.openxmlformats.org/officeDocument/2006/customXml" ds:itemID="{4A3DBBB5-3C9C-4014-837A-599CA2653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d99678-e855-4272-a3e9-1bf68ffbb204"/>
    <ds:schemaRef ds:uri="9a41e534-dde8-423d-a1aa-58343a56a0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Beregningsmodell</vt:lpstr>
      <vt:lpstr>Kontrollhandlinger</vt:lpstr>
      <vt:lpstr>Rullgardin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Svein Austheim</dc:creator>
  <cp:lastModifiedBy>Svein Austheim</cp:lastModifiedBy>
  <cp:lastPrinted>2020-04-03T10:31:04Z</cp:lastPrinted>
  <dcterms:created xsi:type="dcterms:W3CDTF">2020-04-02T18:27:23Z</dcterms:created>
  <dcterms:modified xsi:type="dcterms:W3CDTF">2021-02-04T12:14:37Z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0x0101003B78C1798B31494FAA0B404E50A48CAF</vt:lpwstr>
  </property>
</Properties>
</file>